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04" yWindow="36" windowWidth="12120" windowHeight="8820"/>
  </bookViews>
  <sheets>
    <sheet name="Cash Flow" sheetId="1" r:id="rId1"/>
  </sheets>
  <definedNames>
    <definedName name="_xlnm.Print_Titles" localSheetId="0">'Cash Flow'!$6:$6</definedName>
  </definedNames>
  <calcPr calcId="125725"/>
</workbook>
</file>

<file path=xl/calcChain.xml><?xml version="1.0" encoding="utf-8"?>
<calcChain xmlns="http://schemas.openxmlformats.org/spreadsheetml/2006/main">
  <c r="J26" i="1"/>
  <c r="J25"/>
  <c r="J68"/>
  <c r="J58"/>
  <c r="J57"/>
  <c r="J56"/>
  <c r="J48"/>
  <c r="J46"/>
  <c r="H44"/>
  <c r="J20"/>
  <c r="H15"/>
  <c r="R11"/>
  <c r="Q11"/>
  <c r="P11"/>
  <c r="O11"/>
  <c r="R15"/>
  <c r="R43" s="1"/>
  <c r="N43"/>
  <c r="V10"/>
  <c r="M43"/>
  <c r="V66" l="1"/>
  <c r="R44"/>
  <c r="Q15"/>
  <c r="Q43" s="1"/>
  <c r="N15"/>
  <c r="M15"/>
  <c r="V67"/>
  <c r="I15"/>
  <c r="I64"/>
  <c r="V9"/>
  <c r="U15"/>
  <c r="U43" s="1"/>
  <c r="P15"/>
  <c r="P43" s="1"/>
  <c r="O15"/>
  <c r="O43" s="1"/>
  <c r="J12"/>
  <c r="V12" s="1"/>
  <c r="U64"/>
  <c r="R64"/>
  <c r="Q64"/>
  <c r="J28"/>
  <c r="V28" s="1"/>
  <c r="V71"/>
  <c r="V70"/>
  <c r="V69"/>
  <c r="V11"/>
  <c r="U44" l="1"/>
  <c r="U72" s="1"/>
  <c r="V14"/>
  <c r="I65" s="1"/>
  <c r="R72"/>
  <c r="J63"/>
  <c r="V63" s="1"/>
  <c r="J62"/>
  <c r="V62" s="1"/>
  <c r="V57"/>
  <c r="V56"/>
  <c r="J61"/>
  <c r="V61" s="1"/>
  <c r="J60"/>
  <c r="V60" s="1"/>
  <c r="J59"/>
  <c r="V59" s="1"/>
  <c r="J65"/>
  <c r="V58"/>
  <c r="J55"/>
  <c r="V55" s="1"/>
  <c r="J54"/>
  <c r="V54" s="1"/>
  <c r="J53"/>
  <c r="V53" s="1"/>
  <c r="J52"/>
  <c r="V52" s="1"/>
  <c r="J51"/>
  <c r="V51" s="1"/>
  <c r="J50"/>
  <c r="V50" s="1"/>
  <c r="J49"/>
  <c r="V49" s="1"/>
  <c r="V48"/>
  <c r="V46"/>
  <c r="J43"/>
  <c r="J42"/>
  <c r="V42" s="1"/>
  <c r="W42" s="1"/>
  <c r="V26"/>
  <c r="J41"/>
  <c r="V41" s="1"/>
  <c r="J40"/>
  <c r="V40" s="1"/>
  <c r="J27"/>
  <c r="V27" s="1"/>
  <c r="J39"/>
  <c r="V39" s="1"/>
  <c r="J29"/>
  <c r="V29" s="1"/>
  <c r="J38"/>
  <c r="V38" s="1"/>
  <c r="J36"/>
  <c r="V36" s="1"/>
  <c r="W36" s="1"/>
  <c r="J37"/>
  <c r="V37" s="1"/>
  <c r="W39" s="1"/>
  <c r="J35"/>
  <c r="V35" s="1"/>
  <c r="J34"/>
  <c r="V34" s="1"/>
  <c r="J33"/>
  <c r="V33" s="1"/>
  <c r="J32"/>
  <c r="V32" s="1"/>
  <c r="J31"/>
  <c r="V31" s="1"/>
  <c r="V25"/>
  <c r="J24"/>
  <c r="V24" s="1"/>
  <c r="J23"/>
  <c r="V23" s="1"/>
  <c r="J22"/>
  <c r="V22" s="1"/>
  <c r="J21"/>
  <c r="V21" s="1"/>
  <c r="V20"/>
  <c r="W41" l="1"/>
  <c r="V65"/>
  <c r="R85"/>
  <c r="W28"/>
  <c r="W35"/>
  <c r="V68"/>
  <c r="L43"/>
  <c r="P64"/>
  <c r="N64"/>
  <c r="M64"/>
  <c r="G64"/>
  <c r="E64"/>
  <c r="C64"/>
  <c r="B64"/>
  <c r="I44"/>
  <c r="I72" s="1"/>
  <c r="G44"/>
  <c r="F44"/>
  <c r="E44"/>
  <c r="D44"/>
  <c r="C44"/>
  <c r="B44"/>
  <c r="O47"/>
  <c r="O64" s="1"/>
  <c r="L47"/>
  <c r="F47"/>
  <c r="F64" s="1"/>
  <c r="D47"/>
  <c r="C15"/>
  <c r="D15"/>
  <c r="E15"/>
  <c r="F15"/>
  <c r="G15"/>
  <c r="B15"/>
  <c r="B16" s="1"/>
  <c r="L44"/>
  <c r="M44"/>
  <c r="M72" s="1"/>
  <c r="P44"/>
  <c r="N44"/>
  <c r="Q44"/>
  <c r="Q72" s="1"/>
  <c r="P72" l="1"/>
  <c r="F72"/>
  <c r="C72"/>
  <c r="G72"/>
  <c r="N72"/>
  <c r="B72"/>
  <c r="E72"/>
  <c r="B73"/>
  <c r="C7" s="1"/>
  <c r="C16" s="1"/>
  <c r="V43"/>
  <c r="W43" s="1"/>
  <c r="J15"/>
  <c r="D64"/>
  <c r="D72" s="1"/>
  <c r="J47"/>
  <c r="O44"/>
  <c r="O72" s="1"/>
  <c r="C73" l="1"/>
  <c r="D7" s="1"/>
  <c r="D16" s="1"/>
  <c r="D73" s="1"/>
  <c r="E7" s="1"/>
  <c r="E16" s="1"/>
  <c r="J64"/>
  <c r="V47"/>
  <c r="E73" l="1"/>
  <c r="F7" s="1"/>
  <c r="F16" s="1"/>
  <c r="F73" s="1"/>
  <c r="G7" s="1"/>
  <c r="G16" s="1"/>
  <c r="L64"/>
  <c r="L72" s="1"/>
  <c r="G73" l="1"/>
  <c r="V64"/>
  <c r="W66"/>
  <c r="I7" l="1"/>
  <c r="I16" s="1"/>
  <c r="H7"/>
  <c r="H16" s="1"/>
  <c r="H73" s="1"/>
  <c r="I73"/>
  <c r="L7" s="1"/>
  <c r="L15"/>
  <c r="V15"/>
  <c r="L16" l="1"/>
  <c r="L73" s="1"/>
  <c r="M7" s="1"/>
  <c r="M16" s="1"/>
  <c r="M73" s="1"/>
  <c r="N7" s="1"/>
  <c r="N16" s="1"/>
  <c r="N73" s="1"/>
  <c r="O7" s="1"/>
  <c r="O16" s="1"/>
  <c r="O73" s="1"/>
  <c r="P7" s="1"/>
  <c r="P16" s="1"/>
  <c r="P73" s="1"/>
  <c r="Q7" s="1"/>
  <c r="Q16" s="1"/>
  <c r="Q73" s="1"/>
  <c r="R7" s="1"/>
  <c r="R16" s="1"/>
  <c r="R73" s="1"/>
  <c r="U7" s="1"/>
  <c r="U16" s="1"/>
  <c r="U73" s="1"/>
  <c r="J30"/>
  <c r="V30" s="1"/>
  <c r="V44" l="1"/>
  <c r="W64" s="1"/>
  <c r="W65" s="1"/>
  <c r="W30"/>
  <c r="J44"/>
  <c r="J72" s="1"/>
  <c r="V72" l="1"/>
</calcChain>
</file>

<file path=xl/comments1.xml><?xml version="1.0" encoding="utf-8"?>
<comments xmlns="http://schemas.openxmlformats.org/spreadsheetml/2006/main">
  <authors>
    <author>Microsoft</author>
    <author>Big Daddy</author>
  </authors>
  <commentList>
    <comment ref="B15" authorId="0">
      <text>
        <r>
          <rPr>
            <b/>
            <sz val="8"/>
            <color indexed="81"/>
            <rFont val="Tahoma"/>
            <family val="2"/>
          </rPr>
          <t>Totals are calculated automatically.</t>
        </r>
      </text>
    </comment>
    <comment ref="A40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assisted Tankless.
Passive cooling, Appliances, shade devices, extra windows</t>
        </r>
      </text>
    </comment>
    <comment ref="A41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Solar panels, install, converter box</t>
        </r>
      </text>
    </comment>
    <comment ref="A43" authorId="1">
      <text>
        <r>
          <rPr>
            <b/>
            <sz val="9"/>
            <color indexed="81"/>
            <rFont val="Tahoma"/>
            <family val="2"/>
          </rPr>
          <t>Big Daddy:</t>
        </r>
        <r>
          <rPr>
            <sz val="9"/>
            <color indexed="81"/>
            <rFont val="Tahoma"/>
            <family val="2"/>
          </rPr>
          <t xml:space="preserve">
Green Built Realty will include Advertising</t>
        </r>
      </text>
    </comment>
    <comment ref="A46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A47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sharedStrings.xml><?xml version="1.0" encoding="utf-8"?>
<sst xmlns="http://schemas.openxmlformats.org/spreadsheetml/2006/main" count="106" uniqueCount="101">
  <si>
    <t>Loan/ other cash inj.</t>
  </si>
  <si>
    <t>TOTAL CASH RECEIPTS</t>
  </si>
  <si>
    <t>CASH PAID OUT</t>
  </si>
  <si>
    <t>Advertising</t>
  </si>
  <si>
    <t>Telephone</t>
  </si>
  <si>
    <t>Utilities</t>
  </si>
  <si>
    <t>Insurance</t>
  </si>
  <si>
    <t>Other expenses (specify)</t>
  </si>
  <si>
    <t>Other (specify)</t>
  </si>
  <si>
    <t>Other startup costs</t>
  </si>
  <si>
    <t>Reserve and/or Escrow</t>
  </si>
  <si>
    <t>TOTAL CASH PAID OUT</t>
  </si>
  <si>
    <t>Sales Volume (dollars)</t>
  </si>
  <si>
    <t>Accounts Receivable</t>
  </si>
  <si>
    <t>Inventory on hand (eom)</t>
  </si>
  <si>
    <t>Accounts Payable (eom)</t>
  </si>
  <si>
    <t>Fiscal Year Begins:</t>
  </si>
  <si>
    <t>ESSENTIAL OPERATING DATA (non cash flow information)</t>
  </si>
  <si>
    <t>Owners' Withdrawal</t>
  </si>
  <si>
    <t>Cooke Riverside Prop. LLC.</t>
  </si>
  <si>
    <t>1 Qtr-08</t>
  </si>
  <si>
    <t>2 Qtr-08</t>
  </si>
  <si>
    <t>3 Qtr-08</t>
  </si>
  <si>
    <t>4 Qtr-08</t>
  </si>
  <si>
    <t>1 Qtr-09</t>
  </si>
  <si>
    <t>2 Qtr-09</t>
  </si>
  <si>
    <t>3 Qtr-09</t>
  </si>
  <si>
    <t>1 Qtr-10</t>
  </si>
  <si>
    <t>2 Qtr-10</t>
  </si>
  <si>
    <t>3 Qtr-10</t>
  </si>
  <si>
    <t>4 Qtr-10</t>
  </si>
  <si>
    <t>Short Plat Process</t>
  </si>
  <si>
    <t>Pre-Short Plat EST</t>
  </si>
  <si>
    <t xml:space="preserve">Salary expenses </t>
  </si>
  <si>
    <t xml:space="preserve">Payroll expenses </t>
  </si>
  <si>
    <t>Supplies (office &amp; op.)</t>
  </si>
  <si>
    <t>Car, delivery and travel</t>
  </si>
  <si>
    <t>Accounting and legal</t>
  </si>
  <si>
    <t>Internet</t>
  </si>
  <si>
    <t>Taxes(real estate, WA.)</t>
  </si>
  <si>
    <t>Home Loan Interest</t>
  </si>
  <si>
    <t>Misc. (unspecified)</t>
  </si>
  <si>
    <t>Cost of Sales</t>
  </si>
  <si>
    <t xml:space="preserve">Architectural </t>
  </si>
  <si>
    <t>Structural Eng.</t>
  </si>
  <si>
    <t>Archit. landscpDNW</t>
  </si>
  <si>
    <t>Geo Tech Eng</t>
  </si>
  <si>
    <t>Tree service</t>
  </si>
  <si>
    <t>Utilities installation</t>
  </si>
  <si>
    <t>Excavation Foundatn</t>
  </si>
  <si>
    <t>Foundation contractor</t>
  </si>
  <si>
    <t>Road contractor</t>
  </si>
  <si>
    <t>Buiilder</t>
  </si>
  <si>
    <t>Muni permits and fees</t>
  </si>
  <si>
    <t>Water Features</t>
  </si>
  <si>
    <t>Wetland Biologist ESA</t>
  </si>
  <si>
    <t>Solar/Green Options</t>
  </si>
  <si>
    <t>Photo Voltaic System</t>
  </si>
  <si>
    <t>Land Survey</t>
  </si>
  <si>
    <t>Other permit fees</t>
  </si>
  <si>
    <t>Contingency</t>
  </si>
  <si>
    <t>Realty Sales Force</t>
  </si>
  <si>
    <t>SubTotal Cost of Sales</t>
  </si>
  <si>
    <t>Health Insurance</t>
  </si>
  <si>
    <t>Owner Cash</t>
  </si>
  <si>
    <t>Construct. Loan Principle</t>
  </si>
  <si>
    <t>Construction  and Sales Phase</t>
  </si>
  <si>
    <t>Property #1-9</t>
  </si>
  <si>
    <t xml:space="preserve"> </t>
  </si>
  <si>
    <t>Total Short Plat Exp</t>
  </si>
  <si>
    <t>Landscape Architect</t>
  </si>
  <si>
    <t>9 Units</t>
  </si>
  <si>
    <t>Lots #1-9+Improvmts</t>
  </si>
  <si>
    <t>1 Qtr-11</t>
  </si>
  <si>
    <t>Civil Eng- Blueline</t>
  </si>
  <si>
    <t>Sewall Wet Consult</t>
  </si>
  <si>
    <t>Expenses</t>
  </si>
  <si>
    <t>Debt Service( Const.)</t>
  </si>
  <si>
    <t>Loan Reserve</t>
  </si>
  <si>
    <t>4 Year Cash Flow Statement</t>
  </si>
  <si>
    <t>Cash on Hand              (beginning of month)</t>
  </si>
  <si>
    <t>Total Cash Available        (before cash out)</t>
  </si>
  <si>
    <t>Retire Home Loan Principle</t>
  </si>
  <si>
    <t>Excavation Utilities</t>
  </si>
  <si>
    <t>Landscaping</t>
  </si>
  <si>
    <t>2 solar</t>
  </si>
  <si>
    <t>1 solar</t>
  </si>
  <si>
    <t>SubTotal Expenses</t>
  </si>
  <si>
    <t>Cash Position   (End of Quarter)</t>
  </si>
  <si>
    <t>t exp</t>
  </si>
  <si>
    <t>net</t>
  </si>
  <si>
    <t>debt serv</t>
  </si>
  <si>
    <t>CASH RECEIPTS:  Houses Sold</t>
  </si>
  <si>
    <t>2 Qtr-11</t>
  </si>
  <si>
    <t xml:space="preserve">Total </t>
  </si>
  <si>
    <t>3 Qtr-11</t>
  </si>
  <si>
    <t>4 Qtr-11</t>
  </si>
  <si>
    <t>1 Qtr 12</t>
  </si>
  <si>
    <t>2 Qtr 12</t>
  </si>
  <si>
    <t>`</t>
  </si>
  <si>
    <t>3 Qtr 12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</si>
</sst>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Alignment="1"/>
    <xf numFmtId="0" fontId="0" fillId="0" borderId="0" xfId="0" applyBorder="1"/>
    <xf numFmtId="0" fontId="0" fillId="0" borderId="0" xfId="0" applyBorder="1" applyAlignment="1"/>
    <xf numFmtId="0" fontId="2" fillId="0" borderId="1" xfId="0" applyFont="1" applyBorder="1" applyAlignment="1">
      <alignment wrapText="1"/>
    </xf>
    <xf numFmtId="3" fontId="0" fillId="0" borderId="1" xfId="0" applyNumberFormat="1" applyBorder="1"/>
    <xf numFmtId="3" fontId="0" fillId="0" borderId="3" xfId="0" applyNumberFormat="1" applyBorder="1"/>
    <xf numFmtId="3" fontId="0" fillId="0" borderId="6" xfId="0" applyNumberFormat="1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0" borderId="6" xfId="0" applyBorder="1"/>
    <xf numFmtId="0" fontId="1" fillId="0" borderId="1" xfId="0" applyFont="1" applyBorder="1" applyAlignment="1"/>
    <xf numFmtId="0" fontId="2" fillId="0" borderId="0" xfId="0" applyFont="1" applyBorder="1"/>
    <xf numFmtId="0" fontId="0" fillId="0" borderId="2" xfId="0" applyBorder="1"/>
    <xf numFmtId="3" fontId="0" fillId="0" borderId="0" xfId="0" applyNumberFormat="1"/>
    <xf numFmtId="3" fontId="6" fillId="0" borderId="0" xfId="0" applyNumberFormat="1" applyFont="1" applyBorder="1"/>
    <xf numFmtId="3" fontId="0" fillId="0" borderId="0" xfId="0" applyNumberFormat="1" applyBorder="1"/>
    <xf numFmtId="3" fontId="5" fillId="0" borderId="1" xfId="0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right" wrapText="1"/>
    </xf>
    <xf numFmtId="3" fontId="5" fillId="0" borderId="30" xfId="0" applyNumberFormat="1" applyFont="1" applyBorder="1" applyAlignment="1">
      <alignment horizontal="right" wrapText="1"/>
    </xf>
    <xf numFmtId="3" fontId="5" fillId="0" borderId="37" xfId="0" applyNumberFormat="1" applyFont="1" applyBorder="1" applyAlignment="1">
      <alignment wrapText="1"/>
    </xf>
    <xf numFmtId="3" fontId="5" fillId="0" borderId="21" xfId="0" applyNumberFormat="1" applyFont="1" applyBorder="1" applyAlignment="1">
      <alignment wrapText="1"/>
    </xf>
    <xf numFmtId="3" fontId="5" fillId="0" borderId="2" xfId="0" applyNumberFormat="1" applyFont="1" applyBorder="1" applyAlignment="1">
      <alignment wrapText="1"/>
    </xf>
    <xf numFmtId="3" fontId="5" fillId="0" borderId="30" xfId="0" applyNumberFormat="1" applyFont="1" applyBorder="1" applyAlignment="1">
      <alignment wrapText="1"/>
    </xf>
    <xf numFmtId="3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3" fontId="5" fillId="0" borderId="0" xfId="0" applyNumberFormat="1" applyFont="1" applyAlignment="1">
      <alignment wrapText="1"/>
    </xf>
    <xf numFmtId="0" fontId="10" fillId="0" borderId="0" xfId="0" applyFont="1" applyAlignment="1"/>
    <xf numFmtId="3" fontId="9" fillId="0" borderId="11" xfId="0" applyNumberFormat="1" applyFont="1" applyBorder="1"/>
    <xf numFmtId="3" fontId="9" fillId="0" borderId="30" xfId="0" applyNumberFormat="1" applyFont="1" applyBorder="1"/>
    <xf numFmtId="3" fontId="9" fillId="0" borderId="36" xfId="0" applyNumberFormat="1" applyFont="1" applyBorder="1"/>
    <xf numFmtId="3" fontId="9" fillId="0" borderId="0" xfId="0" applyNumberFormat="1" applyFont="1" applyBorder="1"/>
    <xf numFmtId="3" fontId="9" fillId="0" borderId="28" xfId="0" applyNumberFormat="1" applyFont="1" applyBorder="1"/>
    <xf numFmtId="0" fontId="9" fillId="0" borderId="0" xfId="0" applyFont="1"/>
    <xf numFmtId="3" fontId="9" fillId="0" borderId="5" xfId="0" applyNumberFormat="1" applyFont="1" applyBorder="1"/>
    <xf numFmtId="3" fontId="9" fillId="0" borderId="37" xfId="0" applyNumberFormat="1" applyFont="1" applyBorder="1"/>
    <xf numFmtId="3" fontId="9" fillId="0" borderId="29" xfId="0" applyNumberFormat="1" applyFont="1" applyBorder="1"/>
    <xf numFmtId="3" fontId="9" fillId="0" borderId="1" xfId="0" applyNumberFormat="1" applyFont="1" applyBorder="1"/>
    <xf numFmtId="3" fontId="9" fillId="0" borderId="2" xfId="0" applyNumberFormat="1" applyFont="1" applyBorder="1"/>
    <xf numFmtId="3" fontId="9" fillId="0" borderId="6" xfId="0" applyNumberFormat="1" applyFont="1" applyBorder="1"/>
    <xf numFmtId="3" fontId="9" fillId="0" borderId="2" xfId="0" applyNumberFormat="1" applyFont="1" applyBorder="1" applyAlignment="1">
      <alignment horizontal="center"/>
    </xf>
    <xf numFmtId="3" fontId="9" fillId="0" borderId="21" xfId="0" applyNumberFormat="1" applyFont="1" applyBorder="1" applyAlignment="1">
      <alignment horizontal="center"/>
    </xf>
    <xf numFmtId="3" fontId="9" fillId="0" borderId="30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wrapText="1"/>
    </xf>
    <xf numFmtId="1" fontId="9" fillId="0" borderId="30" xfId="0" applyNumberFormat="1" applyFont="1" applyBorder="1" applyAlignment="1">
      <alignment wrapText="1"/>
    </xf>
    <xf numFmtId="3" fontId="9" fillId="0" borderId="37" xfId="0" applyNumberFormat="1" applyFont="1" applyBorder="1" applyAlignment="1">
      <alignment wrapText="1"/>
    </xf>
    <xf numFmtId="3" fontId="9" fillId="0" borderId="3" xfId="0" applyNumberFormat="1" applyFont="1" applyBorder="1" applyAlignment="1">
      <alignment wrapText="1"/>
    </xf>
    <xf numFmtId="3" fontId="9" fillId="0" borderId="21" xfId="0" applyNumberFormat="1" applyFont="1" applyBorder="1"/>
    <xf numFmtId="3" fontId="9" fillId="0" borderId="1" xfId="0" applyNumberFormat="1" applyFont="1" applyBorder="1" applyAlignment="1">
      <alignment wrapText="1"/>
    </xf>
    <xf numFmtId="3" fontId="9" fillId="0" borderId="18" xfId="0" applyNumberFormat="1" applyFont="1" applyBorder="1" applyAlignment="1">
      <alignment wrapText="1"/>
    </xf>
    <xf numFmtId="3" fontId="9" fillId="0" borderId="30" xfId="0" applyNumberFormat="1" applyFont="1" applyBorder="1" applyAlignment="1">
      <alignment wrapText="1"/>
    </xf>
    <xf numFmtId="3" fontId="9" fillId="0" borderId="0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wrapText="1"/>
    </xf>
    <xf numFmtId="3" fontId="9" fillId="0" borderId="0" xfId="0" applyNumberFormat="1" applyFont="1" applyAlignment="1">
      <alignment wrapText="1"/>
    </xf>
    <xf numFmtId="3" fontId="9" fillId="0" borderId="8" xfId="0" applyNumberFormat="1" applyFont="1" applyBorder="1" applyAlignment="1">
      <alignment wrapText="1"/>
    </xf>
    <xf numFmtId="3" fontId="9" fillId="0" borderId="20" xfId="0" applyNumberFormat="1" applyFont="1" applyBorder="1" applyAlignment="1">
      <alignment wrapText="1"/>
    </xf>
    <xf numFmtId="3" fontId="9" fillId="0" borderId="12" xfId="0" applyNumberFormat="1" applyFont="1" applyBorder="1" applyAlignment="1">
      <alignment wrapText="1"/>
    </xf>
    <xf numFmtId="3" fontId="9" fillId="0" borderId="22" xfId="0" applyNumberFormat="1" applyFont="1" applyBorder="1" applyAlignment="1">
      <alignment wrapText="1"/>
    </xf>
    <xf numFmtId="3" fontId="9" fillId="0" borderId="2" xfId="0" applyNumberFormat="1" applyFont="1" applyBorder="1" applyAlignment="1">
      <alignment wrapText="1"/>
    </xf>
    <xf numFmtId="1" fontId="5" fillId="0" borderId="3" xfId="0" applyNumberFormat="1" applyFont="1" applyBorder="1" applyAlignment="1">
      <alignment wrapText="1"/>
    </xf>
    <xf numFmtId="0" fontId="5" fillId="0" borderId="1" xfId="0" applyFont="1" applyBorder="1"/>
    <xf numFmtId="0" fontId="5" fillId="0" borderId="28" xfId="0" applyFont="1" applyBorder="1"/>
    <xf numFmtId="3" fontId="5" fillId="0" borderId="0" xfId="0" applyNumberFormat="1" applyFont="1" applyFill="1" applyBorder="1" applyAlignment="1">
      <alignment wrapText="1"/>
    </xf>
    <xf numFmtId="3" fontId="5" fillId="0" borderId="1" xfId="0" applyNumberFormat="1" applyFont="1" applyBorder="1"/>
    <xf numFmtId="3" fontId="5" fillId="0" borderId="37" xfId="0" applyNumberFormat="1" applyFont="1" applyBorder="1"/>
    <xf numFmtId="3" fontId="5" fillId="0" borderId="9" xfId="0" applyNumberFormat="1" applyFont="1" applyBorder="1"/>
    <xf numFmtId="3" fontId="5" fillId="0" borderId="2" xfId="0" applyNumberFormat="1" applyFont="1" applyBorder="1"/>
    <xf numFmtId="0" fontId="5" fillId="0" borderId="0" xfId="0" applyFont="1"/>
    <xf numFmtId="3" fontId="9" fillId="0" borderId="9" xfId="0" applyNumberFormat="1" applyFont="1" applyBorder="1"/>
    <xf numFmtId="3" fontId="9" fillId="0" borderId="10" xfId="0" applyNumberFormat="1" applyFont="1" applyBorder="1"/>
    <xf numFmtId="3" fontId="9" fillId="0" borderId="4" xfId="0" applyNumberFormat="1" applyFont="1" applyBorder="1"/>
    <xf numFmtId="3" fontId="9" fillId="0" borderId="31" xfId="0" applyNumberFormat="1" applyFont="1" applyBorder="1"/>
    <xf numFmtId="3" fontId="9" fillId="0" borderId="12" xfId="0" applyNumberFormat="1" applyFont="1" applyBorder="1"/>
    <xf numFmtId="3" fontId="9" fillId="0" borderId="22" xfId="0" applyNumberFormat="1" applyFont="1" applyBorder="1"/>
    <xf numFmtId="3" fontId="9" fillId="0" borderId="7" xfId="0" applyNumberFormat="1" applyFont="1" applyBorder="1"/>
    <xf numFmtId="0" fontId="9" fillId="0" borderId="0" xfId="0" applyFont="1" applyBorder="1"/>
    <xf numFmtId="3" fontId="9" fillId="0" borderId="17" xfId="0" applyNumberFormat="1" applyFont="1" applyBorder="1" applyAlignment="1">
      <alignment wrapText="1"/>
    </xf>
    <xf numFmtId="164" fontId="9" fillId="0" borderId="5" xfId="0" applyNumberFormat="1" applyFont="1" applyBorder="1" applyAlignment="1">
      <alignment horizontal="right" wrapText="1"/>
    </xf>
    <xf numFmtId="3" fontId="9" fillId="0" borderId="5" xfId="0" applyNumberFormat="1" applyFont="1" applyBorder="1" applyAlignment="1">
      <alignment wrapText="1"/>
    </xf>
    <xf numFmtId="164" fontId="9" fillId="0" borderId="37" xfId="0" applyNumberFormat="1" applyFont="1" applyBorder="1" applyAlignment="1">
      <alignment horizontal="right" wrapText="1"/>
    </xf>
    <xf numFmtId="164" fontId="9" fillId="0" borderId="29" xfId="0" applyNumberFormat="1" applyFont="1" applyBorder="1" applyAlignment="1">
      <alignment horizontal="right" wrapText="1"/>
    </xf>
    <xf numFmtId="3" fontId="5" fillId="0" borderId="29" xfId="0" applyNumberFormat="1" applyFont="1" applyBorder="1" applyAlignment="1">
      <alignment wrapText="1"/>
    </xf>
    <xf numFmtId="3" fontId="9" fillId="0" borderId="3" xfId="0" applyNumberFormat="1" applyFont="1" applyBorder="1" applyAlignment="1">
      <alignment horizontal="right" wrapText="1"/>
    </xf>
    <xf numFmtId="3" fontId="9" fillId="0" borderId="30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horizontal="right" wrapText="1"/>
    </xf>
    <xf numFmtId="3" fontId="9" fillId="0" borderId="6" xfId="0" applyNumberFormat="1" applyFont="1" applyBorder="1" applyAlignment="1">
      <alignment wrapText="1"/>
    </xf>
    <xf numFmtId="3" fontId="9" fillId="0" borderId="2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wrapText="1"/>
    </xf>
    <xf numFmtId="3" fontId="9" fillId="0" borderId="21" xfId="0" applyNumberFormat="1" applyFont="1" applyBorder="1" applyAlignment="1">
      <alignment wrapText="1"/>
    </xf>
    <xf numFmtId="3" fontId="9" fillId="0" borderId="9" xfId="0" applyNumberFormat="1" applyFont="1" applyBorder="1" applyAlignment="1">
      <alignment wrapText="1"/>
    </xf>
    <xf numFmtId="3" fontId="9" fillId="0" borderId="8" xfId="0" applyNumberFormat="1" applyFont="1" applyBorder="1" applyAlignment="1">
      <alignment horizontal="right" wrapText="1"/>
    </xf>
    <xf numFmtId="3" fontId="9" fillId="0" borderId="14" xfId="0" applyNumberFormat="1" applyFont="1" applyBorder="1" applyAlignment="1">
      <alignment wrapText="1"/>
    </xf>
    <xf numFmtId="3" fontId="9" fillId="0" borderId="13" xfId="0" applyNumberFormat="1" applyFont="1" applyBorder="1" applyAlignment="1">
      <alignment wrapText="1"/>
    </xf>
    <xf numFmtId="3" fontId="5" fillId="0" borderId="32" xfId="0" applyNumberFormat="1" applyFont="1" applyBorder="1" applyAlignment="1">
      <alignment wrapText="1"/>
    </xf>
    <xf numFmtId="3" fontId="9" fillId="0" borderId="38" xfId="0" applyNumberFormat="1" applyFont="1" applyBorder="1" applyAlignment="1">
      <alignment wrapText="1"/>
    </xf>
    <xf numFmtId="3" fontId="9" fillId="0" borderId="25" xfId="0" applyNumberFormat="1" applyFont="1" applyBorder="1" applyAlignment="1">
      <alignment wrapText="1"/>
    </xf>
    <xf numFmtId="3" fontId="5" fillId="0" borderId="28" xfId="0" applyNumberFormat="1" applyFont="1" applyBorder="1" applyAlignment="1">
      <alignment wrapText="1"/>
    </xf>
    <xf numFmtId="3" fontId="5" fillId="0" borderId="29" xfId="0" applyNumberFormat="1" applyFont="1" applyBorder="1"/>
    <xf numFmtId="3" fontId="9" fillId="0" borderId="0" xfId="0" applyNumberFormat="1" applyFont="1"/>
    <xf numFmtId="3" fontId="5" fillId="0" borderId="21" xfId="0" applyNumberFormat="1" applyFont="1" applyBorder="1"/>
    <xf numFmtId="3" fontId="9" fillId="0" borderId="13" xfId="0" applyNumberFormat="1" applyFont="1" applyBorder="1"/>
    <xf numFmtId="3" fontId="5" fillId="0" borderId="32" xfId="0" applyNumberFormat="1" applyFont="1" applyBorder="1"/>
    <xf numFmtId="3" fontId="9" fillId="0" borderId="25" xfId="0" applyNumberFormat="1" applyFont="1" applyBorder="1"/>
    <xf numFmtId="3" fontId="9" fillId="0" borderId="14" xfId="0" applyNumberFormat="1" applyFont="1" applyBorder="1"/>
    <xf numFmtId="3" fontId="9" fillId="0" borderId="26" xfId="0" applyNumberFormat="1" applyFont="1" applyBorder="1" applyAlignment="1">
      <alignment wrapText="1"/>
    </xf>
    <xf numFmtId="3" fontId="9" fillId="0" borderId="15" xfId="0" applyNumberFormat="1" applyFont="1" applyBorder="1" applyAlignment="1">
      <alignment wrapText="1"/>
    </xf>
    <xf numFmtId="3" fontId="5" fillId="0" borderId="27" xfId="0" applyNumberFormat="1" applyFont="1" applyBorder="1" applyAlignment="1">
      <alignment wrapText="1"/>
    </xf>
    <xf numFmtId="3" fontId="9" fillId="0" borderId="35" xfId="0" applyNumberFormat="1" applyFont="1" applyBorder="1" applyAlignment="1">
      <alignment wrapText="1"/>
    </xf>
    <xf numFmtId="3" fontId="9" fillId="0" borderId="16" xfId="0" applyNumberFormat="1" applyFont="1" applyBorder="1" applyAlignment="1">
      <alignment wrapText="1"/>
    </xf>
    <xf numFmtId="3" fontId="9" fillId="0" borderId="40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47" xfId="0" applyBorder="1" applyAlignment="1"/>
    <xf numFmtId="0" fontId="4" fillId="0" borderId="51" xfId="0" applyFont="1" applyBorder="1" applyAlignment="1"/>
    <xf numFmtId="0" fontId="1" fillId="0" borderId="51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5" fillId="0" borderId="17" xfId="0" applyFont="1" applyBorder="1" applyAlignment="1"/>
    <xf numFmtId="3" fontId="5" fillId="0" borderId="5" xfId="0" applyNumberFormat="1" applyFont="1" applyBorder="1"/>
    <xf numFmtId="3" fontId="5" fillId="0" borderId="5" xfId="0" applyNumberFormat="1" applyFont="1" applyBorder="1" applyAlignment="1">
      <alignment wrapText="1"/>
    </xf>
    <xf numFmtId="3" fontId="9" fillId="0" borderId="41" xfId="0" applyNumberFormat="1" applyFont="1" applyBorder="1"/>
    <xf numFmtId="0" fontId="9" fillId="0" borderId="19" xfId="0" applyFont="1" applyBorder="1" applyAlignment="1">
      <alignment wrapText="1"/>
    </xf>
    <xf numFmtId="0" fontId="9" fillId="0" borderId="23" xfId="0" applyFont="1" applyBorder="1" applyAlignment="1">
      <alignment wrapText="1"/>
    </xf>
    <xf numFmtId="3" fontId="9" fillId="0" borderId="19" xfId="0" applyNumberFormat="1" applyFont="1" applyBorder="1" applyAlignment="1">
      <alignment wrapText="1"/>
    </xf>
    <xf numFmtId="3" fontId="9" fillId="0" borderId="23" xfId="0" applyNumberFormat="1" applyFont="1" applyBorder="1" applyAlignment="1">
      <alignment wrapText="1"/>
    </xf>
    <xf numFmtId="3" fontId="5" fillId="0" borderId="17" xfId="0" applyNumberFormat="1" applyFont="1" applyBorder="1" applyAlignment="1">
      <alignment wrapText="1"/>
    </xf>
    <xf numFmtId="0" fontId="9" fillId="0" borderId="17" xfId="0" applyFont="1" applyBorder="1" applyAlignment="1">
      <alignment wrapText="1"/>
    </xf>
    <xf numFmtId="1" fontId="9" fillId="0" borderId="6" xfId="0" applyNumberFormat="1" applyFont="1" applyBorder="1" applyAlignment="1">
      <alignment wrapText="1"/>
    </xf>
    <xf numFmtId="1" fontId="5" fillId="0" borderId="6" xfId="0" applyNumberFormat="1" applyFont="1" applyBorder="1" applyAlignment="1">
      <alignment wrapText="1"/>
    </xf>
    <xf numFmtId="3" fontId="9" fillId="0" borderId="53" xfId="0" applyNumberFormat="1" applyFont="1" applyBorder="1"/>
    <xf numFmtId="1" fontId="5" fillId="0" borderId="30" xfId="0" applyNumberFormat="1" applyFont="1" applyBorder="1" applyAlignment="1">
      <alignment wrapText="1"/>
    </xf>
    <xf numFmtId="10" fontId="9" fillId="0" borderId="29" xfId="0" applyNumberFormat="1" applyFont="1" applyBorder="1" applyAlignment="1">
      <alignment wrapText="1"/>
    </xf>
    <xf numFmtId="3" fontId="9" fillId="0" borderId="29" xfId="0" applyNumberFormat="1" applyFont="1" applyBorder="1" applyAlignment="1">
      <alignment wrapText="1"/>
    </xf>
    <xf numFmtId="3" fontId="9" fillId="0" borderId="32" xfId="0" applyNumberFormat="1" applyFont="1" applyBorder="1" applyAlignment="1">
      <alignment wrapText="1"/>
    </xf>
    <xf numFmtId="3" fontId="9" fillId="0" borderId="27" xfId="0" applyNumberFormat="1" applyFont="1" applyBorder="1" applyAlignment="1">
      <alignment wrapText="1"/>
    </xf>
    <xf numFmtId="3" fontId="9" fillId="0" borderId="32" xfId="0" applyNumberFormat="1" applyFont="1" applyBorder="1"/>
    <xf numFmtId="3" fontId="9" fillId="0" borderId="54" xfId="0" applyNumberFormat="1" applyFont="1" applyBorder="1"/>
    <xf numFmtId="3" fontId="9" fillId="0" borderId="6" xfId="0" applyNumberFormat="1" applyFont="1" applyBorder="1" applyAlignment="1">
      <alignment horizontal="center"/>
    </xf>
    <xf numFmtId="3" fontId="5" fillId="0" borderId="6" xfId="0" applyNumberFormat="1" applyFont="1" applyBorder="1"/>
    <xf numFmtId="3" fontId="5" fillId="0" borderId="6" xfId="0" applyNumberFormat="1" applyFont="1" applyBorder="1" applyAlignment="1">
      <alignment wrapText="1"/>
    </xf>
    <xf numFmtId="3" fontId="9" fillId="0" borderId="24" xfId="0" applyNumberFormat="1" applyFont="1" applyBorder="1" applyAlignment="1">
      <alignment horizontal="center"/>
    </xf>
    <xf numFmtId="164" fontId="9" fillId="0" borderId="21" xfId="0" applyNumberFormat="1" applyFont="1" applyBorder="1" applyAlignment="1">
      <alignment horizontal="right" wrapText="1"/>
    </xf>
    <xf numFmtId="0" fontId="0" fillId="0" borderId="51" xfId="0" applyBorder="1" applyAlignment="1">
      <alignment horizontal="center"/>
    </xf>
    <xf numFmtId="0" fontId="0" fillId="0" borderId="33" xfId="0" applyBorder="1" applyAlignment="1"/>
    <xf numFmtId="3" fontId="5" fillId="0" borderId="19" xfId="0" applyNumberFormat="1" applyFont="1" applyBorder="1" applyAlignment="1">
      <alignment wrapText="1"/>
    </xf>
    <xf numFmtId="0" fontId="5" fillId="0" borderId="32" xfId="0" applyFont="1" applyBorder="1" applyAlignment="1">
      <alignment wrapText="1"/>
    </xf>
    <xf numFmtId="0" fontId="5" fillId="0" borderId="33" xfId="0" applyFont="1" applyBorder="1" applyAlignment="1">
      <alignment wrapText="1"/>
    </xf>
    <xf numFmtId="3" fontId="5" fillId="0" borderId="28" xfId="0" applyNumberFormat="1" applyFont="1" applyBorder="1"/>
    <xf numFmtId="3" fontId="9" fillId="0" borderId="51" xfId="0" applyNumberFormat="1" applyFont="1" applyBorder="1" applyAlignment="1">
      <alignment wrapText="1"/>
    </xf>
    <xf numFmtId="3" fontId="9" fillId="0" borderId="44" xfId="0" applyNumberFormat="1" applyFont="1" applyBorder="1"/>
    <xf numFmtId="3" fontId="5" fillId="0" borderId="0" xfId="0" applyNumberFormat="1" applyFont="1" applyBorder="1"/>
    <xf numFmtId="0" fontId="2" fillId="0" borderId="0" xfId="0" applyFont="1"/>
    <xf numFmtId="3" fontId="5" fillId="0" borderId="9" xfId="0" applyNumberFormat="1" applyFont="1" applyBorder="1" applyAlignment="1">
      <alignment wrapText="1"/>
    </xf>
    <xf numFmtId="3" fontId="9" fillId="0" borderId="8" xfId="0" applyNumberFormat="1" applyFont="1" applyBorder="1" applyAlignment="1">
      <alignment horizontal="center" wrapText="1"/>
    </xf>
    <xf numFmtId="3" fontId="9" fillId="0" borderId="37" xfId="0" applyNumberFormat="1" applyFont="1" applyBorder="1" applyAlignment="1">
      <alignment horizontal="center" wrapText="1"/>
    </xf>
    <xf numFmtId="3" fontId="9" fillId="0" borderId="18" xfId="0" applyNumberFormat="1" applyFont="1" applyBorder="1" applyAlignment="1">
      <alignment horizontal="center" wrapText="1"/>
    </xf>
    <xf numFmtId="3" fontId="5" fillId="0" borderId="0" xfId="0" applyNumberFormat="1" applyFont="1"/>
    <xf numFmtId="3" fontId="9" fillId="0" borderId="11" xfId="0" applyNumberFormat="1" applyFont="1" applyBorder="1" applyAlignment="1">
      <alignment wrapText="1"/>
    </xf>
    <xf numFmtId="0" fontId="11" fillId="0" borderId="0" xfId="0" applyFont="1" applyAlignment="1"/>
    <xf numFmtId="0" fontId="12" fillId="0" borderId="46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center" wrapText="1"/>
    </xf>
    <xf numFmtId="17" fontId="6" fillId="0" borderId="44" xfId="0" applyNumberFormat="1" applyFont="1" applyBorder="1" applyAlignment="1">
      <alignment horizontal="center" wrapText="1"/>
    </xf>
    <xf numFmtId="17" fontId="6" fillId="0" borderId="52" xfId="0" applyNumberFormat="1" applyFont="1" applyBorder="1" applyAlignment="1">
      <alignment horizontal="center" wrapText="1"/>
    </xf>
    <xf numFmtId="17" fontId="6" fillId="0" borderId="45" xfId="0" applyNumberFormat="1" applyFont="1" applyBorder="1" applyAlignment="1">
      <alignment horizontal="center" wrapText="1"/>
    </xf>
    <xf numFmtId="3" fontId="9" fillId="0" borderId="36" xfId="0" applyNumberFormat="1" applyFont="1" applyBorder="1" applyAlignment="1">
      <alignment wrapText="1"/>
    </xf>
    <xf numFmtId="3" fontId="9" fillId="0" borderId="56" xfId="0" applyNumberFormat="1" applyFont="1" applyBorder="1" applyAlignment="1">
      <alignment wrapText="1"/>
    </xf>
    <xf numFmtId="3" fontId="5" fillId="0" borderId="57" xfId="0" applyNumberFormat="1" applyFont="1" applyBorder="1" applyAlignment="1">
      <alignment wrapText="1"/>
    </xf>
    <xf numFmtId="3" fontId="5" fillId="0" borderId="58" xfId="0" applyNumberFormat="1" applyFont="1" applyBorder="1"/>
    <xf numFmtId="3" fontId="9" fillId="0" borderId="45" xfId="0" applyNumberFormat="1" applyFont="1" applyBorder="1"/>
    <xf numFmtId="3" fontId="9" fillId="0" borderId="59" xfId="0" applyNumberFormat="1" applyFont="1" applyBorder="1"/>
    <xf numFmtId="3" fontId="9" fillId="0" borderId="42" xfId="0" applyNumberFormat="1" applyFont="1" applyBorder="1" applyAlignment="1">
      <alignment wrapText="1"/>
    </xf>
    <xf numFmtId="3" fontId="9" fillId="0" borderId="38" xfId="0" applyNumberFormat="1" applyFont="1" applyBorder="1"/>
    <xf numFmtId="3" fontId="5" fillId="0" borderId="3" xfId="0" applyNumberFormat="1" applyFont="1" applyBorder="1" applyAlignment="1">
      <alignment wrapText="1"/>
    </xf>
    <xf numFmtId="0" fontId="9" fillId="0" borderId="36" xfId="0" applyFont="1" applyBorder="1"/>
    <xf numFmtId="3" fontId="9" fillId="0" borderId="49" xfId="0" applyNumberFormat="1" applyFont="1" applyBorder="1"/>
    <xf numFmtId="3" fontId="9" fillId="0" borderId="9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wrapText="1"/>
    </xf>
    <xf numFmtId="3" fontId="5" fillId="0" borderId="61" xfId="0" applyNumberFormat="1" applyFont="1" applyBorder="1"/>
    <xf numFmtId="3" fontId="9" fillId="0" borderId="52" xfId="0" applyNumberFormat="1" applyFont="1" applyBorder="1"/>
    <xf numFmtId="3" fontId="9" fillId="0" borderId="37" xfId="0" applyNumberFormat="1" applyFont="1" applyBorder="1" applyAlignment="1">
      <alignment horizontal="center"/>
    </xf>
    <xf numFmtId="3" fontId="9" fillId="0" borderId="36" xfId="0" applyNumberFormat="1" applyFont="1" applyBorder="1" applyAlignment="1">
      <alignment horizontal="center" wrapText="1"/>
    </xf>
    <xf numFmtId="3" fontId="9" fillId="0" borderId="37" xfId="0" applyNumberFormat="1" applyFont="1" applyBorder="1" applyAlignment="1">
      <alignment horizontal="right" wrapText="1"/>
    </xf>
    <xf numFmtId="3" fontId="5" fillId="0" borderId="35" xfId="0" applyNumberFormat="1" applyFont="1" applyBorder="1" applyAlignment="1">
      <alignment wrapText="1"/>
    </xf>
    <xf numFmtId="17" fontId="6" fillId="0" borderId="60" xfId="0" applyNumberFormat="1" applyFont="1" applyBorder="1" applyAlignment="1">
      <alignment horizontal="center" wrapText="1"/>
    </xf>
    <xf numFmtId="3" fontId="9" fillId="0" borderId="62" xfId="0" applyNumberFormat="1" applyFont="1" applyBorder="1"/>
    <xf numFmtId="3" fontId="9" fillId="0" borderId="22" xfId="0" applyNumberFormat="1" applyFont="1" applyBorder="1" applyAlignment="1">
      <alignment horizontal="center" wrapText="1"/>
    </xf>
    <xf numFmtId="3" fontId="9" fillId="0" borderId="62" xfId="0" applyNumberFormat="1" applyFont="1" applyBorder="1" applyAlignment="1">
      <alignment wrapText="1"/>
    </xf>
    <xf numFmtId="3" fontId="5" fillId="0" borderId="25" xfId="0" applyNumberFormat="1" applyFont="1" applyBorder="1"/>
    <xf numFmtId="3" fontId="9" fillId="0" borderId="60" xfId="0" applyNumberFormat="1" applyFont="1" applyBorder="1"/>
    <xf numFmtId="3" fontId="9" fillId="0" borderId="8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right" wrapText="1"/>
    </xf>
    <xf numFmtId="3" fontId="9" fillId="0" borderId="63" xfId="0" applyNumberFormat="1" applyFont="1" applyBorder="1" applyAlignment="1">
      <alignment wrapText="1"/>
    </xf>
    <xf numFmtId="3" fontId="5" fillId="0" borderId="38" xfId="0" applyNumberFormat="1" applyFont="1" applyBorder="1"/>
    <xf numFmtId="3" fontId="9" fillId="0" borderId="55" xfId="0" applyNumberFormat="1" applyFont="1" applyBorder="1"/>
    <xf numFmtId="3" fontId="9" fillId="0" borderId="21" xfId="0" applyNumberFormat="1" applyFont="1" applyBorder="1" applyAlignment="1">
      <alignment horizontal="center" wrapText="1"/>
    </xf>
    <xf numFmtId="3" fontId="5" fillId="0" borderId="24" xfId="0" applyNumberFormat="1" applyFont="1" applyBorder="1"/>
    <xf numFmtId="3" fontId="5" fillId="0" borderId="24" xfId="0" applyNumberFormat="1" applyFont="1" applyBorder="1" applyAlignment="1">
      <alignment wrapText="1"/>
    </xf>
    <xf numFmtId="3" fontId="9" fillId="0" borderId="24" xfId="0" applyNumberFormat="1" applyFont="1" applyBorder="1"/>
    <xf numFmtId="0" fontId="9" fillId="0" borderId="21" xfId="0" applyFont="1" applyBorder="1"/>
    <xf numFmtId="3" fontId="9" fillId="0" borderId="48" xfId="0" applyNumberFormat="1" applyFont="1" applyBorder="1"/>
    <xf numFmtId="3" fontId="9" fillId="0" borderId="3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wrapText="1"/>
    </xf>
    <xf numFmtId="3" fontId="5" fillId="0" borderId="3" xfId="0" applyNumberFormat="1" applyFont="1" applyBorder="1"/>
    <xf numFmtId="164" fontId="9" fillId="0" borderId="1" xfId="0" applyNumberFormat="1" applyFont="1" applyBorder="1" applyAlignment="1">
      <alignment horizontal="right" wrapText="1"/>
    </xf>
    <xf numFmtId="3" fontId="9" fillId="0" borderId="3" xfId="0" applyNumberFormat="1" applyFont="1" applyBorder="1"/>
    <xf numFmtId="0" fontId="9" fillId="0" borderId="11" xfId="0" applyFont="1" applyBorder="1"/>
    <xf numFmtId="3" fontId="5" fillId="0" borderId="13" xfId="0" applyNumberFormat="1" applyFont="1" applyBorder="1"/>
    <xf numFmtId="3" fontId="9" fillId="0" borderId="64" xfId="0" applyNumberFormat="1" applyFont="1" applyBorder="1"/>
    <xf numFmtId="0" fontId="12" fillId="0" borderId="46" xfId="0" applyFont="1" applyBorder="1" applyAlignment="1">
      <alignment horizontal="center" vertical="top"/>
    </xf>
    <xf numFmtId="0" fontId="13" fillId="0" borderId="47" xfId="0" applyFont="1" applyBorder="1" applyAlignment="1">
      <alignment horizontal="center" vertical="top"/>
    </xf>
    <xf numFmtId="0" fontId="13" fillId="0" borderId="50" xfId="0" applyFont="1" applyBorder="1" applyAlignment="1">
      <alignment horizontal="center" vertical="top"/>
    </xf>
    <xf numFmtId="0" fontId="13" fillId="0" borderId="33" xfId="0" applyFont="1" applyBorder="1" applyAlignment="1">
      <alignment horizontal="center" vertical="top"/>
    </xf>
    <xf numFmtId="0" fontId="13" fillId="0" borderId="39" xfId="0" applyFont="1" applyBorder="1" applyAlignment="1">
      <alignment horizontal="center" vertical="top"/>
    </xf>
    <xf numFmtId="0" fontId="13" fillId="0" borderId="43" xfId="0" applyFont="1" applyBorder="1" applyAlignment="1">
      <alignment horizontal="center" vertical="top"/>
    </xf>
    <xf numFmtId="0" fontId="12" fillId="0" borderId="49" xfId="0" applyFont="1" applyBorder="1" applyAlignment="1">
      <alignment horizontal="center" vertical="top"/>
    </xf>
    <xf numFmtId="0" fontId="13" fillId="0" borderId="34" xfId="0" applyFont="1" applyBorder="1" applyAlignment="1">
      <alignment horizontal="center" vertical="top"/>
    </xf>
    <xf numFmtId="17" fontId="12" fillId="0" borderId="48" xfId="0" applyNumberFormat="1" applyFont="1" applyBorder="1" applyAlignment="1">
      <alignment horizontal="center" vertical="top"/>
    </xf>
    <xf numFmtId="0" fontId="13" fillId="0" borderId="42" xfId="0" applyFont="1" applyBorder="1" applyAlignment="1">
      <alignment horizontal="center" vertical="top"/>
    </xf>
    <xf numFmtId="0" fontId="9" fillId="0" borderId="65" xfId="0" applyFont="1" applyBorder="1"/>
    <xf numFmtId="3" fontId="9" fillId="0" borderId="15" xfId="0" applyNumberFormat="1" applyFont="1" applyBorder="1"/>
    <xf numFmtId="0" fontId="9" fillId="0" borderId="17" xfId="0" applyFont="1" applyBorder="1"/>
    <xf numFmtId="0" fontId="5" fillId="0" borderId="17" xfId="0" applyFont="1" applyBorder="1"/>
    <xf numFmtId="3" fontId="9" fillId="0" borderId="1" xfId="0" applyNumberFormat="1" applyFont="1" applyBorder="1" applyAlignment="1">
      <alignment horizontal="right" wrapText="1"/>
    </xf>
    <xf numFmtId="0" fontId="9" fillId="0" borderId="6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18"/>
  <sheetViews>
    <sheetView showGridLines="0" tabSelected="1" zoomScale="90" zoomScaleNormal="90" workbookViewId="0">
      <pane xSplit="1" topLeftCell="I1" activePane="topRight" state="frozen"/>
      <selection activeCell="A54" sqref="A54"/>
      <selection pane="topRight" activeCell="K19" sqref="K19"/>
    </sheetView>
  </sheetViews>
  <sheetFormatPr defaultRowHeight="10.199999999999999"/>
  <cols>
    <col min="1" max="1" width="36.5703125" style="1" customWidth="1"/>
    <col min="2" max="10" width="11.42578125" customWidth="1"/>
    <col min="11" max="11" width="12" customWidth="1"/>
    <col min="12" max="14" width="11.42578125" customWidth="1"/>
    <col min="15" max="18" width="12.7109375" bestFit="1" customWidth="1"/>
    <col min="19" max="20" width="12.7109375" customWidth="1"/>
    <col min="21" max="22" width="15.140625" customWidth="1"/>
    <col min="23" max="23" width="12.7109375" customWidth="1"/>
    <col min="24" max="24" width="11" bestFit="1" customWidth="1"/>
  </cols>
  <sheetData>
    <row r="1" spans="1:32" s="30" customFormat="1" ht="22.2" customHeight="1">
      <c r="A1" s="162" t="s">
        <v>79</v>
      </c>
      <c r="F1" s="162" t="s">
        <v>71</v>
      </c>
    </row>
    <row r="2" spans="1:32" s="2" customFormat="1" ht="16.8" customHeight="1">
      <c r="A2" s="3" t="s">
        <v>19</v>
      </c>
    </row>
    <row r="3" spans="1:32" s="2" customFormat="1" ht="1.8" customHeight="1" thickBot="1">
      <c r="A3" s="3"/>
    </row>
    <row r="4" spans="1:32" s="2" customFormat="1" ht="12" customHeight="1">
      <c r="A4" s="163" t="s">
        <v>16</v>
      </c>
      <c r="B4" s="115"/>
      <c r="C4" s="220">
        <v>39448</v>
      </c>
      <c r="D4" s="218" t="s">
        <v>31</v>
      </c>
      <c r="E4" s="213"/>
      <c r="F4" s="213"/>
      <c r="G4" s="213"/>
      <c r="H4" s="213"/>
      <c r="I4" s="213"/>
      <c r="J4" s="214"/>
      <c r="K4" s="212" t="s">
        <v>66</v>
      </c>
      <c r="L4" s="213"/>
      <c r="M4" s="213"/>
      <c r="N4" s="213"/>
      <c r="O4" s="213"/>
      <c r="P4" s="213"/>
      <c r="Q4" s="213"/>
      <c r="R4" s="213"/>
      <c r="S4" s="213"/>
      <c r="T4" s="213"/>
      <c r="U4" s="214"/>
      <c r="V4" s="146"/>
      <c r="W4" s="5"/>
    </row>
    <row r="5" spans="1:32" s="2" customFormat="1" ht="4.8" customHeight="1" thickBot="1">
      <c r="A5" s="116"/>
      <c r="B5" s="5"/>
      <c r="C5" s="221"/>
      <c r="D5" s="219"/>
      <c r="E5" s="216"/>
      <c r="F5" s="216"/>
      <c r="G5" s="216"/>
      <c r="H5" s="216"/>
      <c r="I5" s="216"/>
      <c r="J5" s="217"/>
      <c r="K5" s="215"/>
      <c r="L5" s="216"/>
      <c r="M5" s="216"/>
      <c r="N5" s="216"/>
      <c r="O5" s="216"/>
      <c r="P5" s="216"/>
      <c r="Q5" s="216"/>
      <c r="R5" s="216"/>
      <c r="S5" s="216"/>
      <c r="T5" s="216"/>
      <c r="U5" s="217"/>
      <c r="V5" s="147"/>
      <c r="W5" s="5"/>
    </row>
    <row r="6" spans="1:32" s="15" customFormat="1" ht="27" customHeight="1" thickBot="1">
      <c r="A6" s="117"/>
      <c r="B6" s="164" t="s">
        <v>32</v>
      </c>
      <c r="C6" s="165" t="s">
        <v>20</v>
      </c>
      <c r="D6" s="165" t="s">
        <v>21</v>
      </c>
      <c r="E6" s="165" t="s">
        <v>22</v>
      </c>
      <c r="F6" s="165" t="s">
        <v>23</v>
      </c>
      <c r="G6" s="166" t="s">
        <v>24</v>
      </c>
      <c r="H6" s="165" t="s">
        <v>25</v>
      </c>
      <c r="I6" s="167" t="s">
        <v>26</v>
      </c>
      <c r="J6" s="165" t="s">
        <v>69</v>
      </c>
      <c r="K6" s="167" t="s">
        <v>27</v>
      </c>
      <c r="L6" s="165" t="s">
        <v>28</v>
      </c>
      <c r="M6" s="166" t="s">
        <v>29</v>
      </c>
      <c r="N6" s="187" t="s">
        <v>30</v>
      </c>
      <c r="O6" s="167" t="s">
        <v>73</v>
      </c>
      <c r="P6" s="165" t="s">
        <v>93</v>
      </c>
      <c r="Q6" s="165" t="s">
        <v>95</v>
      </c>
      <c r="R6" s="165" t="s">
        <v>96</v>
      </c>
      <c r="S6" s="165" t="s">
        <v>97</v>
      </c>
      <c r="T6" s="165" t="s">
        <v>98</v>
      </c>
      <c r="U6" s="165" t="s">
        <v>100</v>
      </c>
      <c r="V6" s="165" t="s">
        <v>94</v>
      </c>
    </row>
    <row r="7" spans="1:32" s="36" customFormat="1" ht="25.2" customHeight="1">
      <c r="A7" s="120" t="s">
        <v>80</v>
      </c>
      <c r="B7" s="133">
        <v>0</v>
      </c>
      <c r="C7" s="33">
        <f t="shared" ref="C7:H7" si="0">+B73</f>
        <v>121360</v>
      </c>
      <c r="D7" s="31">
        <f t="shared" si="0"/>
        <v>123090</v>
      </c>
      <c r="E7" s="31">
        <f t="shared" si="0"/>
        <v>100580</v>
      </c>
      <c r="F7" s="31">
        <f t="shared" si="0"/>
        <v>85510</v>
      </c>
      <c r="G7" s="31">
        <f t="shared" si="0"/>
        <v>67940</v>
      </c>
      <c r="H7" s="31">
        <f t="shared" si="0"/>
        <v>34370</v>
      </c>
      <c r="I7" s="33">
        <f>+G73</f>
        <v>34370</v>
      </c>
      <c r="J7" s="32"/>
      <c r="K7" s="222"/>
      <c r="L7" s="223">
        <f>+I73</f>
        <v>40650</v>
      </c>
      <c r="M7" s="178">
        <f t="shared" ref="L7:Q7" si="1">+L73</f>
        <v>35427</v>
      </c>
      <c r="N7" s="188">
        <f t="shared" si="1"/>
        <v>327054</v>
      </c>
      <c r="O7" s="33">
        <f t="shared" si="1"/>
        <v>788556</v>
      </c>
      <c r="P7" s="31">
        <f t="shared" si="1"/>
        <v>892933</v>
      </c>
      <c r="Q7" s="178">
        <f t="shared" si="1"/>
        <v>1199835</v>
      </c>
      <c r="R7" s="140">
        <f t="shared" ref="R7" si="2">+Q73</f>
        <v>1000180</v>
      </c>
      <c r="S7" s="173"/>
      <c r="T7" s="203" t="s">
        <v>99</v>
      </c>
      <c r="U7" s="34">
        <f t="shared" ref="U7" si="3">+R73</f>
        <v>1260825</v>
      </c>
      <c r="V7" s="35"/>
    </row>
    <row r="8" spans="1:32" s="36" customFormat="1" ht="4.2" customHeight="1">
      <c r="A8" s="118"/>
      <c r="B8" s="39"/>
      <c r="C8" s="37"/>
      <c r="D8" s="37"/>
      <c r="E8" s="37"/>
      <c r="F8" s="38"/>
      <c r="G8" s="38"/>
      <c r="H8" s="37"/>
      <c r="I8" s="37"/>
      <c r="J8" s="39"/>
      <c r="K8" s="224"/>
      <c r="L8" s="37"/>
      <c r="M8" s="37"/>
      <c r="N8" s="50"/>
      <c r="O8" s="37"/>
      <c r="P8" s="37"/>
      <c r="Q8" s="71"/>
      <c r="R8" s="50"/>
      <c r="S8" s="38"/>
      <c r="T8" s="40"/>
      <c r="U8" s="37"/>
      <c r="V8" s="39"/>
    </row>
    <row r="9" spans="1:32" s="36" customFormat="1" ht="14.4" customHeight="1">
      <c r="A9" s="119" t="s">
        <v>92</v>
      </c>
      <c r="B9" s="32"/>
      <c r="C9" s="41"/>
      <c r="D9" s="41"/>
      <c r="E9" s="41"/>
      <c r="F9" s="41"/>
      <c r="G9" s="37"/>
      <c r="H9" s="41"/>
      <c r="I9" s="43"/>
      <c r="J9" s="32"/>
      <c r="K9" s="224"/>
      <c r="L9" s="51"/>
      <c r="M9" s="179">
        <v>1</v>
      </c>
      <c r="N9" s="144">
        <v>1</v>
      </c>
      <c r="O9" s="183">
        <v>0</v>
      </c>
      <c r="P9" s="43">
        <v>1</v>
      </c>
      <c r="Q9" s="193">
        <v>1</v>
      </c>
      <c r="R9" s="144">
        <v>1</v>
      </c>
      <c r="S9" s="141">
        <v>1</v>
      </c>
      <c r="T9" s="204">
        <v>2</v>
      </c>
      <c r="U9" s="43">
        <v>1</v>
      </c>
      <c r="V9" s="45">
        <f>SUM(M9:U9)</f>
        <v>9</v>
      </c>
    </row>
    <row r="10" spans="1:32" s="56" customFormat="1" ht="14.4" customHeight="1">
      <c r="A10" s="125" t="s">
        <v>67</v>
      </c>
      <c r="B10" s="47">
        <v>0</v>
      </c>
      <c r="C10" s="131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8">
        <v>0</v>
      </c>
      <c r="J10" s="47"/>
      <c r="K10" s="79"/>
      <c r="L10" s="51">
        <v>0</v>
      </c>
      <c r="M10" s="71">
        <v>0</v>
      </c>
      <c r="N10" s="92"/>
      <c r="O10" s="89"/>
      <c r="P10" s="49"/>
      <c r="Q10" s="93"/>
      <c r="R10" s="92"/>
      <c r="S10" s="48"/>
      <c r="T10" s="51"/>
      <c r="U10" s="52"/>
      <c r="V10" s="53">
        <f>SUM(B10:Q10)</f>
        <v>0</v>
      </c>
      <c r="W10" s="54"/>
      <c r="X10" s="55"/>
      <c r="Y10" s="54"/>
      <c r="Z10" s="55"/>
      <c r="AA10" s="54"/>
      <c r="AB10" s="55"/>
      <c r="AC10" s="54"/>
      <c r="AD10" s="55"/>
      <c r="AE10" s="54"/>
      <c r="AF10" s="55"/>
    </row>
    <row r="11" spans="1:32" s="56" customFormat="1" ht="14.4" customHeight="1">
      <c r="A11" s="126" t="s">
        <v>72</v>
      </c>
      <c r="B11" s="47">
        <v>0</v>
      </c>
      <c r="C11" s="131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8">
        <v>0</v>
      </c>
      <c r="J11" s="47"/>
      <c r="K11" s="79"/>
      <c r="L11" s="51">
        <v>0</v>
      </c>
      <c r="M11" s="81">
        <v>0</v>
      </c>
      <c r="N11" s="44">
        <v>0</v>
      </c>
      <c r="O11" s="89">
        <f>570000+570000+25000</f>
        <v>1165000</v>
      </c>
      <c r="P11" s="61">
        <f>570000+570000+570000+25000+25000</f>
        <v>1760000</v>
      </c>
      <c r="Q11" s="93">
        <f>570000+25000</f>
        <v>595000</v>
      </c>
      <c r="R11" s="92">
        <f>570000+375000+25000</f>
        <v>970000</v>
      </c>
      <c r="S11" s="89"/>
      <c r="T11" s="49"/>
      <c r="U11" s="58">
        <v>570000</v>
      </c>
      <c r="V11" s="53">
        <f>SUM(B11:U11)</f>
        <v>5060000</v>
      </c>
      <c r="W11" s="54"/>
      <c r="X11" s="55"/>
      <c r="Y11" s="54"/>
      <c r="Z11" s="55"/>
      <c r="AA11" s="54"/>
      <c r="AB11" s="55"/>
      <c r="AC11" s="54"/>
      <c r="AD11" s="55"/>
      <c r="AE11" s="54"/>
      <c r="AF11" s="55"/>
    </row>
    <row r="12" spans="1:32" s="56" customFormat="1" ht="14.4" customHeight="1">
      <c r="A12" s="126" t="s">
        <v>64</v>
      </c>
      <c r="B12" s="47">
        <v>150000</v>
      </c>
      <c r="C12" s="40">
        <v>10000</v>
      </c>
      <c r="D12" s="40">
        <v>10000</v>
      </c>
      <c r="E12" s="40">
        <v>7000</v>
      </c>
      <c r="F12" s="40">
        <v>3500</v>
      </c>
      <c r="G12" s="40">
        <v>0</v>
      </c>
      <c r="H12" s="40">
        <v>0</v>
      </c>
      <c r="I12" s="59">
        <v>0</v>
      </c>
      <c r="J12" s="39">
        <f>SUM(B12:G12)</f>
        <v>180500</v>
      </c>
      <c r="K12" s="79"/>
      <c r="L12" s="81">
        <v>0</v>
      </c>
      <c r="M12" s="180">
        <v>0</v>
      </c>
      <c r="N12" s="189"/>
      <c r="O12" s="184" t="s">
        <v>86</v>
      </c>
      <c r="P12" s="157" t="s">
        <v>85</v>
      </c>
      <c r="Q12" s="157" t="s">
        <v>86</v>
      </c>
      <c r="R12" s="198" t="s">
        <v>86</v>
      </c>
      <c r="S12" s="158"/>
      <c r="T12" s="205"/>
      <c r="U12" s="159"/>
      <c r="V12" s="53">
        <f>SUM(J12:Q12)</f>
        <v>180500</v>
      </c>
      <c r="W12" s="54"/>
      <c r="X12" s="55"/>
      <c r="Y12" s="54"/>
      <c r="Z12" s="55"/>
      <c r="AA12" s="54"/>
      <c r="AB12" s="55"/>
      <c r="AC12" s="54"/>
      <c r="AD12" s="55"/>
      <c r="AE12" s="54"/>
      <c r="AF12" s="55"/>
    </row>
    <row r="13" spans="1:32" s="56" customFormat="1" ht="14.4" customHeight="1">
      <c r="A13" s="126" t="s">
        <v>78</v>
      </c>
      <c r="B13" s="47"/>
      <c r="C13" s="131"/>
      <c r="D13" s="46"/>
      <c r="E13" s="46"/>
      <c r="F13" s="33"/>
      <c r="G13" s="33"/>
      <c r="H13" s="33"/>
      <c r="I13" s="48"/>
      <c r="J13" s="39"/>
      <c r="K13" s="79"/>
      <c r="L13" s="51">
        <v>0</v>
      </c>
      <c r="M13" s="180">
        <v>0</v>
      </c>
      <c r="N13" s="60"/>
      <c r="O13" s="185"/>
      <c r="P13" s="57"/>
      <c r="Q13" s="57"/>
      <c r="R13" s="91"/>
      <c r="S13" s="89"/>
      <c r="T13" s="49"/>
      <c r="U13" s="61"/>
      <c r="V13" s="53"/>
      <c r="W13" s="54"/>
      <c r="X13" s="55"/>
      <c r="Y13" s="54"/>
      <c r="Z13" s="55"/>
      <c r="AA13" s="54"/>
      <c r="AB13" s="55"/>
      <c r="AC13" s="54"/>
      <c r="AD13" s="55"/>
      <c r="AE13" s="54"/>
      <c r="AF13" s="55"/>
    </row>
    <row r="14" spans="1:32" s="70" customFormat="1" ht="14.4" customHeight="1">
      <c r="A14" s="118" t="s">
        <v>0</v>
      </c>
      <c r="B14" s="134"/>
      <c r="C14" s="132"/>
      <c r="D14" s="62"/>
      <c r="E14" s="62"/>
      <c r="F14" s="63"/>
      <c r="G14" s="63"/>
      <c r="H14" s="63"/>
      <c r="I14" s="65">
        <v>25000</v>
      </c>
      <c r="J14" s="64"/>
      <c r="K14" s="225"/>
      <c r="L14" s="66">
        <v>285000</v>
      </c>
      <c r="M14" s="68">
        <v>450000</v>
      </c>
      <c r="N14" s="103">
        <v>740000</v>
      </c>
      <c r="O14" s="67">
        <v>0</v>
      </c>
      <c r="P14" s="68">
        <v>0</v>
      </c>
      <c r="Q14" s="68">
        <v>0</v>
      </c>
      <c r="R14" s="199">
        <v>0</v>
      </c>
      <c r="S14" s="142"/>
      <c r="T14" s="206"/>
      <c r="U14" s="69">
        <v>0</v>
      </c>
      <c r="V14" s="100">
        <f>SUM(I14:U14)</f>
        <v>1500000</v>
      </c>
    </row>
    <row r="15" spans="1:32" s="36" customFormat="1" ht="14.4" customHeight="1">
      <c r="A15" s="118" t="s">
        <v>1</v>
      </c>
      <c r="B15" s="39">
        <f t="shared" ref="B15:G15" si="4">SUM(B10:B14)</f>
        <v>150000</v>
      </c>
      <c r="C15" s="38">
        <f t="shared" si="4"/>
        <v>10000</v>
      </c>
      <c r="D15" s="40">
        <f t="shared" si="4"/>
        <v>10000</v>
      </c>
      <c r="E15" s="46">
        <f t="shared" si="4"/>
        <v>7000</v>
      </c>
      <c r="F15" s="40">
        <f t="shared" si="4"/>
        <v>3500</v>
      </c>
      <c r="G15" s="40">
        <f t="shared" si="4"/>
        <v>0</v>
      </c>
      <c r="H15" s="40">
        <f t="shared" ref="H15" si="5">SUM(H10:H14)</f>
        <v>0</v>
      </c>
      <c r="I15" s="38">
        <f>SUM(I14,I12,I11,I10)</f>
        <v>25000</v>
      </c>
      <c r="J15" s="39">
        <f>SUM(B15:G15)</f>
        <v>180500</v>
      </c>
      <c r="K15" s="224"/>
      <c r="L15" s="38">
        <f t="shared" ref="K15:Q15" si="6">SUM(L14,L12,L11,L10)</f>
        <v>285000</v>
      </c>
      <c r="M15" s="37">
        <f t="shared" si="6"/>
        <v>450000</v>
      </c>
      <c r="N15" s="50">
        <f t="shared" si="6"/>
        <v>740000</v>
      </c>
      <c r="O15" s="38">
        <f t="shared" si="6"/>
        <v>1165000</v>
      </c>
      <c r="P15" s="38">
        <f t="shared" si="6"/>
        <v>1760000</v>
      </c>
      <c r="Q15" s="57">
        <f t="shared" si="6"/>
        <v>595000</v>
      </c>
      <c r="R15" s="50">
        <f>SUM(R14,R11,R10)</f>
        <v>970000</v>
      </c>
      <c r="S15" s="38"/>
      <c r="T15" s="40"/>
      <c r="U15" s="37">
        <f>SUM(U14,U12,U11,U10)</f>
        <v>570000</v>
      </c>
      <c r="V15" s="101">
        <f>SUM(V10:V14)</f>
        <v>6740500</v>
      </c>
      <c r="W15" s="152"/>
    </row>
    <row r="16" spans="1:32" s="36" customFormat="1" ht="27" customHeight="1">
      <c r="A16" s="120" t="s">
        <v>81</v>
      </c>
      <c r="B16" s="74">
        <f t="shared" ref="B16:H16" si="7">(B7+B15)</f>
        <v>150000</v>
      </c>
      <c r="C16" s="75">
        <f t="shared" si="7"/>
        <v>131360</v>
      </c>
      <c r="D16" s="73">
        <f t="shared" si="7"/>
        <v>133090</v>
      </c>
      <c r="E16" s="46">
        <f t="shared" si="7"/>
        <v>107580</v>
      </c>
      <c r="F16" s="73">
        <f t="shared" si="7"/>
        <v>89010</v>
      </c>
      <c r="G16" s="73">
        <f t="shared" si="7"/>
        <v>67940</v>
      </c>
      <c r="H16" s="73">
        <f t="shared" si="7"/>
        <v>34370</v>
      </c>
      <c r="I16" s="75">
        <f>(I7+I15)</f>
        <v>59370</v>
      </c>
      <c r="J16" s="74"/>
      <c r="K16" s="224"/>
      <c r="L16" s="40">
        <f t="shared" ref="K16:U16" si="8">(L7+L15)</f>
        <v>325650</v>
      </c>
      <c r="M16" s="72">
        <f t="shared" si="8"/>
        <v>485427</v>
      </c>
      <c r="N16" s="76">
        <f t="shared" si="8"/>
        <v>1067054</v>
      </c>
      <c r="O16" s="75">
        <f t="shared" si="8"/>
        <v>1953556</v>
      </c>
      <c r="P16" s="72">
        <f t="shared" si="8"/>
        <v>2652933</v>
      </c>
      <c r="Q16" s="72">
        <f t="shared" si="8"/>
        <v>1794835</v>
      </c>
      <c r="R16" s="76">
        <f t="shared" si="8"/>
        <v>1970180</v>
      </c>
      <c r="S16" s="75"/>
      <c r="T16" s="73"/>
      <c r="U16" s="75">
        <f t="shared" si="8"/>
        <v>1830825</v>
      </c>
      <c r="V16" s="151"/>
    </row>
    <row r="17" spans="1:32" s="78" customFormat="1" ht="3.6" customHeight="1">
      <c r="A17" s="120"/>
      <c r="B17" s="74"/>
      <c r="C17" s="77"/>
      <c r="D17" s="77"/>
      <c r="E17" s="77"/>
      <c r="F17" s="75"/>
      <c r="G17" s="75"/>
      <c r="H17" s="77"/>
      <c r="I17" s="77"/>
      <c r="J17" s="74"/>
      <c r="K17" s="224"/>
      <c r="L17" s="37"/>
      <c r="M17" s="77"/>
      <c r="N17" s="76"/>
      <c r="O17" s="77"/>
      <c r="P17" s="77"/>
      <c r="Q17" s="72"/>
      <c r="R17" s="76"/>
      <c r="S17" s="75"/>
      <c r="T17" s="73"/>
      <c r="U17" s="77"/>
      <c r="V17" s="74"/>
    </row>
    <row r="18" spans="1:32" s="36" customFormat="1" ht="15" customHeight="1">
      <c r="A18" s="118" t="s">
        <v>2</v>
      </c>
      <c r="B18" s="39"/>
      <c r="C18" s="37"/>
      <c r="D18" s="37"/>
      <c r="E18" s="37"/>
      <c r="F18" s="38"/>
      <c r="G18" s="38"/>
      <c r="H18" s="37"/>
      <c r="I18" s="50"/>
      <c r="J18" s="39"/>
      <c r="K18" s="224"/>
      <c r="L18" s="37"/>
      <c r="M18" s="37"/>
      <c r="N18" s="50"/>
      <c r="O18" s="37"/>
      <c r="P18" s="37"/>
      <c r="Q18" s="71"/>
      <c r="R18" s="50"/>
      <c r="S18" s="38"/>
      <c r="T18" s="40"/>
      <c r="U18" s="37"/>
      <c r="V18" s="39"/>
    </row>
    <row r="19" spans="1:32" s="56" customFormat="1" ht="15" customHeight="1">
      <c r="A19" s="121" t="s">
        <v>42</v>
      </c>
      <c r="B19" s="135"/>
      <c r="C19" s="81"/>
      <c r="D19" s="80"/>
      <c r="E19" s="81"/>
      <c r="F19" s="82"/>
      <c r="G19" s="82"/>
      <c r="H19" s="80"/>
      <c r="I19" s="92"/>
      <c r="J19" s="83"/>
      <c r="K19" s="79"/>
      <c r="L19" s="80"/>
      <c r="M19" s="81"/>
      <c r="N19" s="92"/>
      <c r="O19" s="80"/>
      <c r="P19" s="81"/>
      <c r="Q19" s="194"/>
      <c r="R19" s="145"/>
      <c r="S19" s="82"/>
      <c r="T19" s="207"/>
      <c r="U19" s="80"/>
      <c r="V19" s="84"/>
      <c r="W19" s="54"/>
      <c r="X19" s="55"/>
      <c r="Y19" s="54"/>
      <c r="Z19" s="55"/>
      <c r="AA19" s="54"/>
      <c r="AB19" s="55"/>
      <c r="AC19" s="54"/>
      <c r="AD19" s="55"/>
      <c r="AE19" s="54"/>
      <c r="AF19" s="55"/>
    </row>
    <row r="20" spans="1:32" s="56" customFormat="1" ht="15" customHeight="1">
      <c r="A20" s="127" t="s">
        <v>43</v>
      </c>
      <c r="B20" s="53">
        <v>5000</v>
      </c>
      <c r="C20" s="89">
        <v>0</v>
      </c>
      <c r="D20" s="85">
        <v>6000</v>
      </c>
      <c r="E20" s="85">
        <v>2000</v>
      </c>
      <c r="F20" s="85"/>
      <c r="G20" s="85">
        <v>4000</v>
      </c>
      <c r="H20" s="90">
        <v>4000</v>
      </c>
      <c r="I20" s="88">
        <v>2000</v>
      </c>
      <c r="J20" s="86">
        <f>SUM(B20:H20)</f>
        <v>21000</v>
      </c>
      <c r="K20" s="79"/>
      <c r="L20" s="226">
        <v>2000</v>
      </c>
      <c r="M20" s="94">
        <v>6000</v>
      </c>
      <c r="N20" s="91">
        <v>15000</v>
      </c>
      <c r="O20" s="87">
        <v>15000</v>
      </c>
      <c r="P20" s="57">
        <v>5000</v>
      </c>
      <c r="Q20" s="94">
        <v>0</v>
      </c>
      <c r="R20" s="88">
        <v>0</v>
      </c>
      <c r="S20" s="87"/>
      <c r="T20" s="85"/>
      <c r="U20" s="90">
        <v>0</v>
      </c>
      <c r="V20" s="53">
        <f>SUM(J20:U20)</f>
        <v>64000</v>
      </c>
      <c r="W20" s="54"/>
      <c r="X20" s="55"/>
      <c r="Y20" s="54"/>
      <c r="Z20" s="55"/>
      <c r="AA20" s="54"/>
      <c r="AB20" s="55"/>
      <c r="AC20" s="54"/>
      <c r="AD20" s="55"/>
      <c r="AE20" s="54"/>
      <c r="AF20" s="55"/>
    </row>
    <row r="21" spans="1:32" s="56" customFormat="1" ht="15" customHeight="1">
      <c r="A21" s="127" t="s">
        <v>44</v>
      </c>
      <c r="B21" s="53">
        <v>0</v>
      </c>
      <c r="C21" s="89"/>
      <c r="D21" s="85"/>
      <c r="E21" s="49"/>
      <c r="F21" s="51"/>
      <c r="G21" s="51"/>
      <c r="H21" s="90"/>
      <c r="I21" s="92"/>
      <c r="J21" s="86">
        <f>SUM(B21:G21)</f>
        <v>0</v>
      </c>
      <c r="K21" s="79"/>
      <c r="L21" s="51"/>
      <c r="M21" s="57"/>
      <c r="N21" s="88">
        <v>10000</v>
      </c>
      <c r="O21" s="87"/>
      <c r="P21" s="57"/>
      <c r="Q21" s="94"/>
      <c r="R21" s="88"/>
      <c r="S21" s="87"/>
      <c r="T21" s="85"/>
      <c r="U21" s="90"/>
      <c r="V21" s="53">
        <f t="shared" ref="V21:V43" si="9">SUM(J21:U21)</f>
        <v>10000</v>
      </c>
      <c r="W21" s="54"/>
      <c r="X21" s="55"/>
      <c r="Y21" s="54"/>
      <c r="Z21" s="55"/>
      <c r="AA21" s="54"/>
      <c r="AB21" s="55"/>
      <c r="AC21" s="54"/>
      <c r="AD21" s="55"/>
      <c r="AE21" s="54"/>
      <c r="AF21" s="55"/>
    </row>
    <row r="22" spans="1:32" s="56" customFormat="1" ht="15" customHeight="1">
      <c r="A22" s="79" t="s">
        <v>45</v>
      </c>
      <c r="B22" s="53">
        <v>0</v>
      </c>
      <c r="C22" s="89"/>
      <c r="D22" s="51">
        <v>5000</v>
      </c>
      <c r="E22" s="51"/>
      <c r="F22" s="85"/>
      <c r="G22" s="85">
        <v>4000</v>
      </c>
      <c r="H22" s="90"/>
      <c r="I22" s="92"/>
      <c r="J22" s="86">
        <f>SUM(B22:G22)</f>
        <v>9000</v>
      </c>
      <c r="K22" s="79"/>
      <c r="L22" s="226"/>
      <c r="M22" s="93"/>
      <c r="N22" s="92"/>
      <c r="O22" s="87"/>
      <c r="P22" s="93"/>
      <c r="Q22" s="94"/>
      <c r="R22" s="88"/>
      <c r="S22" s="87"/>
      <c r="T22" s="85"/>
      <c r="U22" s="90"/>
      <c r="V22" s="53">
        <f t="shared" si="9"/>
        <v>9000</v>
      </c>
      <c r="W22" s="54"/>
      <c r="X22" s="55"/>
      <c r="Y22" s="54"/>
      <c r="Z22" s="55"/>
      <c r="AA22" s="54"/>
      <c r="AB22" s="55"/>
      <c r="AC22" s="54"/>
      <c r="AD22" s="55"/>
      <c r="AE22" s="54"/>
      <c r="AF22" s="55"/>
    </row>
    <row r="23" spans="1:32" s="56" customFormat="1" ht="15" customHeight="1">
      <c r="A23" s="79" t="s">
        <v>70</v>
      </c>
      <c r="B23" s="53">
        <v>0</v>
      </c>
      <c r="C23" s="89"/>
      <c r="D23" s="51"/>
      <c r="E23" s="51"/>
      <c r="F23" s="85">
        <v>2600</v>
      </c>
      <c r="G23" s="85">
        <v>1000</v>
      </c>
      <c r="H23" s="90">
        <v>2000</v>
      </c>
      <c r="I23" s="92">
        <v>0</v>
      </c>
      <c r="J23" s="86">
        <f>SUM(B23:G23)</f>
        <v>3600</v>
      </c>
      <c r="K23" s="79"/>
      <c r="L23" s="226">
        <v>1000</v>
      </c>
      <c r="M23" s="93">
        <v>2000</v>
      </c>
      <c r="N23" s="92"/>
      <c r="O23" s="87">
        <v>1500</v>
      </c>
      <c r="P23" s="93"/>
      <c r="Q23" s="94">
        <v>1500</v>
      </c>
      <c r="R23" s="88"/>
      <c r="S23" s="87"/>
      <c r="T23" s="85"/>
      <c r="U23" s="90"/>
      <c r="V23" s="53">
        <f t="shared" si="9"/>
        <v>9600</v>
      </c>
      <c r="W23" s="54"/>
      <c r="X23" s="55"/>
      <c r="Y23" s="54"/>
      <c r="Z23" s="55"/>
      <c r="AA23" s="54"/>
      <c r="AB23" s="55"/>
      <c r="AC23" s="54"/>
      <c r="AD23" s="55"/>
      <c r="AE23" s="54"/>
      <c r="AF23" s="55"/>
    </row>
    <row r="24" spans="1:32" s="56" customFormat="1" ht="15" customHeight="1">
      <c r="A24" s="79" t="s">
        <v>46</v>
      </c>
      <c r="B24" s="53">
        <v>0</v>
      </c>
      <c r="C24" s="89"/>
      <c r="D24" s="51">
        <v>7000</v>
      </c>
      <c r="E24" s="51"/>
      <c r="F24" s="85"/>
      <c r="G24" s="85"/>
      <c r="H24" s="90">
        <v>1500</v>
      </c>
      <c r="I24" s="92"/>
      <c r="J24" s="86">
        <f>SUM(B24:G24)</f>
        <v>7000</v>
      </c>
      <c r="K24" s="79"/>
      <c r="L24" s="226"/>
      <c r="M24" s="93"/>
      <c r="N24" s="92"/>
      <c r="O24" s="87"/>
      <c r="P24" s="93"/>
      <c r="Q24" s="94"/>
      <c r="R24" s="88"/>
      <c r="S24" s="87"/>
      <c r="T24" s="85"/>
      <c r="U24" s="90"/>
      <c r="V24" s="53">
        <f t="shared" si="9"/>
        <v>7000</v>
      </c>
      <c r="W24" s="54"/>
      <c r="X24" s="55"/>
      <c r="Y24" s="54"/>
      <c r="Z24" s="55"/>
      <c r="AA24" s="54"/>
      <c r="AB24" s="55"/>
      <c r="AC24" s="54"/>
      <c r="AD24" s="55"/>
      <c r="AE24" s="54"/>
      <c r="AF24" s="55"/>
    </row>
    <row r="25" spans="1:32" s="56" customFormat="1" ht="15" customHeight="1">
      <c r="A25" s="79" t="s">
        <v>74</v>
      </c>
      <c r="B25" s="53">
        <v>0</v>
      </c>
      <c r="C25" s="48">
        <v>0</v>
      </c>
      <c r="D25" s="85">
        <v>5000</v>
      </c>
      <c r="E25" s="51">
        <v>5000</v>
      </c>
      <c r="F25" s="85">
        <v>2000</v>
      </c>
      <c r="G25" s="85">
        <v>2600</v>
      </c>
      <c r="H25" s="90">
        <v>10000</v>
      </c>
      <c r="I25" s="92">
        <v>4500</v>
      </c>
      <c r="J25" s="86">
        <f>SUM(B25:I25)</f>
        <v>29100</v>
      </c>
      <c r="K25" s="79"/>
      <c r="L25" s="226"/>
      <c r="M25" s="93"/>
      <c r="N25" s="92"/>
      <c r="O25" s="87">
        <v>2000</v>
      </c>
      <c r="P25" s="93">
        <v>1500</v>
      </c>
      <c r="Q25" s="94"/>
      <c r="R25" s="88"/>
      <c r="S25" s="87"/>
      <c r="T25" s="85"/>
      <c r="U25" s="90"/>
      <c r="V25" s="53">
        <f t="shared" si="9"/>
        <v>32600</v>
      </c>
      <c r="W25" s="54"/>
      <c r="X25" s="55"/>
      <c r="Y25" s="54"/>
      <c r="Z25" s="55"/>
      <c r="AA25" s="54"/>
      <c r="AB25" s="55"/>
      <c r="AC25" s="54"/>
      <c r="AD25" s="55"/>
      <c r="AE25" s="54"/>
      <c r="AF25" s="55"/>
    </row>
    <row r="26" spans="1:32" s="56" customFormat="1" ht="15" customHeight="1">
      <c r="A26" s="128" t="s">
        <v>58</v>
      </c>
      <c r="B26" s="53">
        <v>2500</v>
      </c>
      <c r="C26" s="48">
        <v>0</v>
      </c>
      <c r="D26" s="85"/>
      <c r="E26" s="51"/>
      <c r="F26" s="85">
        <v>1500</v>
      </c>
      <c r="G26" s="85"/>
      <c r="H26" s="90">
        <v>1000</v>
      </c>
      <c r="I26" s="92">
        <v>3000</v>
      </c>
      <c r="J26" s="86">
        <f>SUM(B26:I26)</f>
        <v>8000</v>
      </c>
      <c r="K26" s="79"/>
      <c r="L26" s="226"/>
      <c r="M26" s="93"/>
      <c r="N26" s="92"/>
      <c r="O26" s="87"/>
      <c r="P26" s="93"/>
      <c r="Q26" s="94"/>
      <c r="R26" s="88"/>
      <c r="S26" s="87"/>
      <c r="T26" s="85"/>
      <c r="U26" s="90"/>
      <c r="V26" s="53">
        <f>SUM(J26:U26)</f>
        <v>8000</v>
      </c>
      <c r="W26" s="54"/>
      <c r="X26" s="55"/>
      <c r="Y26" s="54"/>
      <c r="Z26" s="55"/>
      <c r="AA26" s="54"/>
      <c r="AB26" s="55"/>
      <c r="AC26" s="54"/>
      <c r="AD26" s="55"/>
      <c r="AE26" s="54"/>
      <c r="AF26" s="55"/>
    </row>
    <row r="27" spans="1:32" s="56" customFormat="1" ht="15" customHeight="1">
      <c r="A27" s="128" t="s">
        <v>55</v>
      </c>
      <c r="B27" s="53">
        <v>13000</v>
      </c>
      <c r="C27" s="48">
        <v>0</v>
      </c>
      <c r="D27" s="85"/>
      <c r="E27" s="51"/>
      <c r="F27" s="85"/>
      <c r="G27" s="85">
        <v>0</v>
      </c>
      <c r="H27" s="90"/>
      <c r="I27" s="88">
        <v>0</v>
      </c>
      <c r="J27" s="86">
        <f t="shared" ref="J26:J43" si="10">SUM(B27:G27)</f>
        <v>13000</v>
      </c>
      <c r="K27" s="79"/>
      <c r="L27" s="226">
        <v>0</v>
      </c>
      <c r="M27" s="94">
        <v>0</v>
      </c>
      <c r="N27" s="92"/>
      <c r="O27" s="87"/>
      <c r="P27" s="93"/>
      <c r="Q27" s="94"/>
      <c r="R27" s="88"/>
      <c r="S27" s="87"/>
      <c r="T27" s="85"/>
      <c r="U27" s="90"/>
      <c r="V27" s="53">
        <f>SUM(J27:U27)</f>
        <v>13000</v>
      </c>
      <c r="W27" s="54"/>
      <c r="X27" s="55"/>
      <c r="Y27" s="54"/>
      <c r="Z27" s="55"/>
      <c r="AA27" s="54"/>
      <c r="AB27" s="55"/>
      <c r="AC27" s="54"/>
      <c r="AD27" s="55"/>
      <c r="AE27" s="54"/>
      <c r="AF27" s="55"/>
    </row>
    <row r="28" spans="1:32" s="56" customFormat="1" ht="15" customHeight="1">
      <c r="A28" s="128" t="s">
        <v>75</v>
      </c>
      <c r="B28" s="53">
        <v>0</v>
      </c>
      <c r="C28" s="48"/>
      <c r="D28" s="85"/>
      <c r="E28" s="51"/>
      <c r="F28" s="85"/>
      <c r="G28" s="85">
        <v>2000</v>
      </c>
      <c r="H28" s="90">
        <v>1500</v>
      </c>
      <c r="I28" s="88"/>
      <c r="J28" s="86">
        <f t="shared" si="10"/>
        <v>2000</v>
      </c>
      <c r="K28" s="79"/>
      <c r="L28" s="226"/>
      <c r="M28" s="94"/>
      <c r="N28" s="92"/>
      <c r="O28" s="87"/>
      <c r="P28" s="57"/>
      <c r="Q28" s="94">
        <v>2000</v>
      </c>
      <c r="R28" s="88"/>
      <c r="S28" s="87"/>
      <c r="T28" s="85"/>
      <c r="U28" s="90"/>
      <c r="V28" s="53">
        <f>SUM(J28:U28)</f>
        <v>4000</v>
      </c>
      <c r="W28" s="54">
        <f>SUM(V20:V28)</f>
        <v>157200</v>
      </c>
      <c r="X28" s="55"/>
      <c r="Y28" s="54"/>
      <c r="Z28" s="55"/>
      <c r="AA28" s="54"/>
      <c r="AB28" s="55"/>
      <c r="AC28" s="54"/>
      <c r="AD28" s="55"/>
      <c r="AE28" s="54"/>
      <c r="AF28" s="55"/>
    </row>
    <row r="29" spans="1:32" s="56" customFormat="1" ht="15" customHeight="1">
      <c r="A29" s="128" t="s">
        <v>53</v>
      </c>
      <c r="B29" s="53">
        <v>240</v>
      </c>
      <c r="C29" s="48">
        <v>0</v>
      </c>
      <c r="D29" s="85">
        <v>240</v>
      </c>
      <c r="E29" s="54"/>
      <c r="F29" s="51"/>
      <c r="G29" s="51">
        <v>3200</v>
      </c>
      <c r="H29" s="90"/>
      <c r="I29" s="92">
        <v>2000</v>
      </c>
      <c r="J29" s="86">
        <f t="shared" si="10"/>
        <v>3680</v>
      </c>
      <c r="K29" s="79"/>
      <c r="L29" s="226">
        <v>600</v>
      </c>
      <c r="M29" s="90">
        <v>5000</v>
      </c>
      <c r="N29" s="88">
        <v>5000</v>
      </c>
      <c r="O29" s="87"/>
      <c r="P29" s="93"/>
      <c r="Q29" s="94"/>
      <c r="R29" s="88"/>
      <c r="S29" s="87"/>
      <c r="T29" s="85"/>
      <c r="U29" s="90"/>
      <c r="V29" s="53">
        <f>SUM(J29:U29)</f>
        <v>14280</v>
      </c>
      <c r="W29" s="54"/>
      <c r="X29" s="55"/>
      <c r="Y29" s="54"/>
      <c r="Z29" s="55"/>
      <c r="AA29" s="54"/>
      <c r="AB29" s="55"/>
      <c r="AC29" s="54"/>
      <c r="AD29" s="55"/>
      <c r="AE29" s="54"/>
      <c r="AF29" s="55"/>
    </row>
    <row r="30" spans="1:32" s="56" customFormat="1" ht="15" customHeight="1">
      <c r="A30" s="128" t="s">
        <v>59</v>
      </c>
      <c r="B30" s="136">
        <v>0</v>
      </c>
      <c r="C30" s="48">
        <v>0</v>
      </c>
      <c r="D30" s="85"/>
      <c r="E30" s="51"/>
      <c r="F30" s="85"/>
      <c r="G30" s="85">
        <v>0</v>
      </c>
      <c r="H30" s="90"/>
      <c r="I30" s="92"/>
      <c r="J30" s="86">
        <f t="shared" si="10"/>
        <v>0</v>
      </c>
      <c r="K30" s="79"/>
      <c r="L30" s="226">
        <v>1000</v>
      </c>
      <c r="M30" s="93">
        <v>2000</v>
      </c>
      <c r="N30" s="88">
        <v>1000</v>
      </c>
      <c r="O30" s="87"/>
      <c r="P30" s="93"/>
      <c r="Q30" s="94"/>
      <c r="R30" s="88"/>
      <c r="S30" s="87"/>
      <c r="T30" s="85"/>
      <c r="U30" s="90"/>
      <c r="V30" s="53">
        <f>SUM(J30:U30)</f>
        <v>4000</v>
      </c>
      <c r="W30" s="54">
        <f>SUM(V29:V30)</f>
        <v>18280</v>
      </c>
      <c r="X30" s="55"/>
      <c r="Y30" s="54"/>
      <c r="Z30" s="55"/>
      <c r="AA30" s="54"/>
      <c r="AB30" s="55"/>
      <c r="AC30" s="54"/>
      <c r="AD30" s="55"/>
      <c r="AE30" s="54"/>
      <c r="AF30" s="55"/>
    </row>
    <row r="31" spans="1:32" s="56" customFormat="1" ht="15" customHeight="1">
      <c r="A31" s="79" t="s">
        <v>47</v>
      </c>
      <c r="B31" s="136">
        <v>0</v>
      </c>
      <c r="C31" s="48">
        <v>0</v>
      </c>
      <c r="D31" s="85"/>
      <c r="E31" s="51"/>
      <c r="F31" s="85"/>
      <c r="G31" s="85"/>
      <c r="H31" s="61"/>
      <c r="I31" s="92"/>
      <c r="J31" s="86">
        <f t="shared" si="10"/>
        <v>0</v>
      </c>
      <c r="K31" s="79"/>
      <c r="L31" s="226">
        <v>4000</v>
      </c>
      <c r="M31" s="93"/>
      <c r="N31" s="88">
        <v>0</v>
      </c>
      <c r="O31" s="87">
        <v>0</v>
      </c>
      <c r="P31" s="94">
        <v>0</v>
      </c>
      <c r="Q31" s="94">
        <v>0</v>
      </c>
      <c r="R31" s="88"/>
      <c r="S31" s="87"/>
      <c r="T31" s="85"/>
      <c r="U31" s="90"/>
      <c r="V31" s="53">
        <f t="shared" si="9"/>
        <v>4000</v>
      </c>
      <c r="W31" s="54"/>
      <c r="X31" s="55"/>
      <c r="Y31" s="54"/>
      <c r="Z31" s="55"/>
      <c r="AA31" s="54"/>
      <c r="AB31" s="55"/>
      <c r="AC31" s="54"/>
      <c r="AD31" s="55"/>
      <c r="AE31" s="54"/>
      <c r="AF31" s="55"/>
    </row>
    <row r="32" spans="1:32" s="56" customFormat="1" ht="15" customHeight="1">
      <c r="A32" s="79" t="s">
        <v>83</v>
      </c>
      <c r="B32" s="53">
        <v>0</v>
      </c>
      <c r="C32" s="48">
        <v>0</v>
      </c>
      <c r="D32" s="51"/>
      <c r="E32" s="51"/>
      <c r="F32" s="85"/>
      <c r="G32" s="85"/>
      <c r="H32" s="90"/>
      <c r="I32" s="92"/>
      <c r="J32" s="86">
        <f t="shared" si="10"/>
        <v>0</v>
      </c>
      <c r="K32" s="79"/>
      <c r="L32" s="51"/>
      <c r="M32" s="93"/>
      <c r="N32" s="92"/>
      <c r="O32" s="87">
        <v>60000</v>
      </c>
      <c r="P32" s="94">
        <v>30000</v>
      </c>
      <c r="Q32" s="94"/>
      <c r="R32" s="88"/>
      <c r="S32" s="87"/>
      <c r="T32" s="85"/>
      <c r="U32" s="90"/>
      <c r="V32" s="53">
        <f t="shared" si="9"/>
        <v>90000</v>
      </c>
      <c r="W32" s="54"/>
      <c r="X32" s="55"/>
      <c r="Y32" s="54"/>
      <c r="Z32" s="55"/>
      <c r="AA32" s="54"/>
      <c r="AB32" s="55"/>
      <c r="AC32" s="54"/>
      <c r="AD32" s="55"/>
      <c r="AE32" s="54"/>
      <c r="AF32" s="55"/>
    </row>
    <row r="33" spans="1:33" s="56" customFormat="1" ht="15" customHeight="1">
      <c r="A33" s="79" t="s">
        <v>48</v>
      </c>
      <c r="B33" s="53">
        <v>0</v>
      </c>
      <c r="C33" s="48">
        <v>0</v>
      </c>
      <c r="D33" s="51"/>
      <c r="E33" s="51"/>
      <c r="F33" s="85"/>
      <c r="G33" s="85"/>
      <c r="H33" s="90"/>
      <c r="I33" s="88"/>
      <c r="J33" s="86">
        <f t="shared" si="10"/>
        <v>0</v>
      </c>
      <c r="K33" s="79"/>
      <c r="L33" s="51"/>
      <c r="M33" s="93"/>
      <c r="N33" s="92"/>
      <c r="O33" s="48">
        <v>40000</v>
      </c>
      <c r="P33" s="94">
        <v>20000</v>
      </c>
      <c r="Q33" s="94"/>
      <c r="R33" s="88"/>
      <c r="S33" s="87"/>
      <c r="T33" s="85"/>
      <c r="U33" s="90"/>
      <c r="V33" s="53">
        <f t="shared" si="9"/>
        <v>60000</v>
      </c>
      <c r="W33" s="54"/>
      <c r="X33" s="55"/>
      <c r="Y33" s="54"/>
      <c r="Z33" s="55"/>
      <c r="AA33" s="54"/>
      <c r="AB33" s="55"/>
      <c r="AC33" s="54"/>
      <c r="AD33" s="55"/>
      <c r="AE33" s="54"/>
      <c r="AF33" s="55"/>
    </row>
    <row r="34" spans="1:33" s="56" customFormat="1" ht="15" customHeight="1">
      <c r="A34" s="79" t="s">
        <v>49</v>
      </c>
      <c r="B34" s="53">
        <v>0</v>
      </c>
      <c r="C34" s="48">
        <v>0</v>
      </c>
      <c r="D34" s="51"/>
      <c r="E34" s="51"/>
      <c r="F34" s="85"/>
      <c r="G34" s="85"/>
      <c r="H34" s="90"/>
      <c r="I34" s="92"/>
      <c r="J34" s="86">
        <f t="shared" si="10"/>
        <v>0</v>
      </c>
      <c r="K34" s="79"/>
      <c r="L34" s="51"/>
      <c r="M34" s="93"/>
      <c r="N34" s="92"/>
      <c r="O34" s="48">
        <v>40000</v>
      </c>
      <c r="P34" s="94">
        <v>25000</v>
      </c>
      <c r="Q34" s="94"/>
      <c r="R34" s="88"/>
      <c r="S34" s="87"/>
      <c r="T34" s="85"/>
      <c r="U34" s="90"/>
      <c r="V34" s="53">
        <f t="shared" si="9"/>
        <v>65000</v>
      </c>
      <c r="W34" s="54"/>
      <c r="X34" s="55"/>
      <c r="Y34" s="54"/>
      <c r="Z34" s="55"/>
      <c r="AA34" s="54"/>
      <c r="AB34" s="55"/>
      <c r="AC34" s="54"/>
      <c r="AD34" s="55"/>
      <c r="AE34" s="54"/>
      <c r="AF34" s="55"/>
    </row>
    <row r="35" spans="1:33" s="56" customFormat="1" ht="15" customHeight="1">
      <c r="A35" s="128" t="s">
        <v>50</v>
      </c>
      <c r="B35" s="53">
        <v>0</v>
      </c>
      <c r="C35" s="48">
        <v>0</v>
      </c>
      <c r="D35" s="85"/>
      <c r="E35" s="51"/>
      <c r="F35" s="85"/>
      <c r="G35" s="85"/>
      <c r="H35" s="90"/>
      <c r="I35" s="92"/>
      <c r="J35" s="86">
        <f t="shared" si="10"/>
        <v>0</v>
      </c>
      <c r="K35" s="79"/>
      <c r="L35" s="226"/>
      <c r="M35" s="93"/>
      <c r="N35" s="92"/>
      <c r="O35" s="48">
        <v>75000</v>
      </c>
      <c r="P35" s="94">
        <v>50000</v>
      </c>
      <c r="Q35" s="94">
        <v>50000</v>
      </c>
      <c r="R35" s="88"/>
      <c r="S35" s="87"/>
      <c r="T35" s="85"/>
      <c r="U35" s="90"/>
      <c r="V35" s="53">
        <f t="shared" si="9"/>
        <v>175000</v>
      </c>
      <c r="W35" s="54">
        <f>SUM(V31:V35)</f>
        <v>394000</v>
      </c>
      <c r="X35" s="55"/>
      <c r="Y35" s="54"/>
      <c r="Z35" s="55"/>
      <c r="AA35" s="54"/>
      <c r="AB35" s="55"/>
      <c r="AC35" s="54"/>
      <c r="AD35" s="55"/>
      <c r="AE35" s="54"/>
      <c r="AF35" s="55"/>
    </row>
    <row r="36" spans="1:33" s="56" customFormat="1" ht="15" customHeight="1">
      <c r="A36" s="128" t="s">
        <v>52</v>
      </c>
      <c r="B36" s="53">
        <v>0</v>
      </c>
      <c r="C36" s="48">
        <v>0</v>
      </c>
      <c r="D36" s="85"/>
      <c r="E36" s="51"/>
      <c r="F36" s="85"/>
      <c r="G36" s="85"/>
      <c r="H36" s="90"/>
      <c r="I36" s="190"/>
      <c r="J36" s="86">
        <f t="shared" si="10"/>
        <v>0</v>
      </c>
      <c r="K36" s="79"/>
      <c r="L36" s="51"/>
      <c r="M36" s="93"/>
      <c r="N36" s="190"/>
      <c r="O36" s="48">
        <v>375000</v>
      </c>
      <c r="P36" s="93">
        <v>200000</v>
      </c>
      <c r="Q36" s="94">
        <v>400000</v>
      </c>
      <c r="R36" s="92">
        <v>275000</v>
      </c>
      <c r="S36" s="48"/>
      <c r="T36" s="51"/>
      <c r="U36" s="48">
        <v>400000</v>
      </c>
      <c r="V36" s="53">
        <f>SUM(J36:U36)</f>
        <v>1650000</v>
      </c>
      <c r="W36" s="54">
        <f>SUM(V36)</f>
        <v>1650000</v>
      </c>
      <c r="X36" s="55"/>
      <c r="Y36" s="54"/>
      <c r="Z36" s="55"/>
      <c r="AA36" s="54"/>
      <c r="AB36" s="55"/>
      <c r="AC36" s="54"/>
      <c r="AD36" s="55"/>
      <c r="AE36" s="54"/>
      <c r="AF36" s="55"/>
    </row>
    <row r="37" spans="1:33" s="56" customFormat="1" ht="15" customHeight="1">
      <c r="A37" s="128" t="s">
        <v>51</v>
      </c>
      <c r="B37" s="53">
        <v>0</v>
      </c>
      <c r="C37" s="48">
        <v>0</v>
      </c>
      <c r="D37" s="85"/>
      <c r="E37" s="51"/>
      <c r="F37" s="85"/>
      <c r="G37" s="85"/>
      <c r="H37" s="90"/>
      <c r="I37" s="92"/>
      <c r="J37" s="86">
        <f t="shared" si="10"/>
        <v>0</v>
      </c>
      <c r="K37" s="79"/>
      <c r="L37" s="226"/>
      <c r="M37" s="93"/>
      <c r="N37" s="92"/>
      <c r="O37" s="48">
        <v>24000</v>
      </c>
      <c r="P37" s="93"/>
      <c r="Q37" s="94"/>
      <c r="R37" s="88"/>
      <c r="S37" s="87"/>
      <c r="T37" s="85"/>
      <c r="U37" s="90"/>
      <c r="V37" s="53">
        <f>SUM(J37:U37)</f>
        <v>24000</v>
      </c>
      <c r="W37" s="54"/>
      <c r="X37" s="55"/>
      <c r="Y37" s="54"/>
      <c r="Z37" s="55"/>
      <c r="AA37" s="54"/>
      <c r="AB37" s="55"/>
      <c r="AC37" s="54"/>
      <c r="AD37" s="55"/>
      <c r="AE37" s="54"/>
      <c r="AF37" s="55"/>
    </row>
    <row r="38" spans="1:33" s="56" customFormat="1" ht="15" customHeight="1">
      <c r="A38" s="128" t="s">
        <v>84</v>
      </c>
      <c r="B38" s="53">
        <v>0</v>
      </c>
      <c r="C38" s="48">
        <v>0</v>
      </c>
      <c r="D38" s="85"/>
      <c r="E38" s="51"/>
      <c r="F38" s="85"/>
      <c r="G38" s="85"/>
      <c r="H38" s="90"/>
      <c r="I38" s="92"/>
      <c r="J38" s="86">
        <f t="shared" si="10"/>
        <v>0</v>
      </c>
      <c r="K38" s="79"/>
      <c r="L38" s="226">
        <v>15000</v>
      </c>
      <c r="M38" s="93"/>
      <c r="N38" s="92"/>
      <c r="O38" s="87"/>
      <c r="P38" s="93">
        <v>20000</v>
      </c>
      <c r="Q38" s="94">
        <v>12500</v>
      </c>
      <c r="R38" s="88">
        <v>2500</v>
      </c>
      <c r="S38" s="87"/>
      <c r="T38" s="85"/>
      <c r="U38" s="90">
        <v>20000</v>
      </c>
      <c r="V38" s="53">
        <f t="shared" si="9"/>
        <v>70000</v>
      </c>
      <c r="W38" s="54"/>
      <c r="X38" s="55"/>
      <c r="Y38" s="54"/>
      <c r="Z38" s="55"/>
      <c r="AA38" s="54"/>
      <c r="AB38" s="55"/>
      <c r="AC38" s="54"/>
      <c r="AD38" s="55"/>
      <c r="AE38" s="54"/>
      <c r="AF38" s="55"/>
    </row>
    <row r="39" spans="1:33" s="56" customFormat="1" ht="15" customHeight="1">
      <c r="A39" s="128" t="s">
        <v>54</v>
      </c>
      <c r="B39" s="53">
        <v>0</v>
      </c>
      <c r="C39" s="48">
        <v>0</v>
      </c>
      <c r="D39" s="85"/>
      <c r="E39" s="51"/>
      <c r="F39" s="85"/>
      <c r="G39" s="85"/>
      <c r="H39" s="90"/>
      <c r="I39" s="92"/>
      <c r="J39" s="86">
        <f t="shared" si="10"/>
        <v>0</v>
      </c>
      <c r="K39" s="79"/>
      <c r="L39" s="226"/>
      <c r="M39" s="93"/>
      <c r="N39" s="92"/>
      <c r="O39" s="87">
        <v>20000</v>
      </c>
      <c r="P39" s="56">
        <v>5000</v>
      </c>
      <c r="Q39" s="94"/>
      <c r="R39" s="88"/>
      <c r="S39" s="87"/>
      <c r="T39" s="85"/>
      <c r="U39" s="81">
        <v>5000</v>
      </c>
      <c r="V39" s="53">
        <f>SUM(J39:U39)</f>
        <v>30000</v>
      </c>
      <c r="W39" s="54">
        <f>SUM(V37:V39)</f>
        <v>124000</v>
      </c>
      <c r="X39" s="55"/>
      <c r="Y39" s="54"/>
      <c r="Z39" s="55"/>
      <c r="AA39" s="54"/>
      <c r="AB39" s="55"/>
      <c r="AC39" s="54"/>
      <c r="AD39" s="55"/>
      <c r="AE39" s="54"/>
      <c r="AF39" s="55"/>
    </row>
    <row r="40" spans="1:33" s="56" customFormat="1" ht="15" customHeight="1">
      <c r="A40" s="128" t="s">
        <v>56</v>
      </c>
      <c r="B40" s="136">
        <v>0</v>
      </c>
      <c r="C40" s="48">
        <v>0</v>
      </c>
      <c r="D40" s="85"/>
      <c r="E40" s="51"/>
      <c r="F40" s="85">
        <v>0</v>
      </c>
      <c r="G40" s="85"/>
      <c r="H40" s="90"/>
      <c r="I40" s="92"/>
      <c r="J40" s="86">
        <f t="shared" si="10"/>
        <v>0</v>
      </c>
      <c r="K40" s="79"/>
      <c r="L40" s="226"/>
      <c r="M40" s="93"/>
      <c r="N40" s="92"/>
      <c r="O40" s="87">
        <v>10000</v>
      </c>
      <c r="P40" s="93">
        <v>5000</v>
      </c>
      <c r="Q40" s="94">
        <v>5000</v>
      </c>
      <c r="R40" s="92">
        <v>5000</v>
      </c>
      <c r="S40" s="48"/>
      <c r="T40" s="51"/>
      <c r="U40" s="52">
        <v>5000</v>
      </c>
      <c r="V40" s="53">
        <f>SUM(J40:U40)</f>
        <v>30000</v>
      </c>
      <c r="W40" s="54"/>
      <c r="X40" s="55"/>
      <c r="Y40" s="54"/>
      <c r="Z40" s="55"/>
      <c r="AA40" s="54"/>
      <c r="AB40" s="55"/>
      <c r="AC40" s="54"/>
      <c r="AD40" s="55"/>
      <c r="AE40" s="54"/>
      <c r="AF40" s="55"/>
    </row>
    <row r="41" spans="1:33" s="56" customFormat="1" ht="15" customHeight="1">
      <c r="A41" s="128" t="s">
        <v>57</v>
      </c>
      <c r="B41" s="136">
        <v>0</v>
      </c>
      <c r="C41" s="48">
        <v>0</v>
      </c>
      <c r="D41" s="85"/>
      <c r="E41" s="51"/>
      <c r="F41" s="85">
        <v>0</v>
      </c>
      <c r="G41" s="85"/>
      <c r="H41" s="90"/>
      <c r="I41" s="92"/>
      <c r="J41" s="86">
        <f t="shared" si="10"/>
        <v>0</v>
      </c>
      <c r="K41" s="79"/>
      <c r="L41" s="226"/>
      <c r="M41" s="93"/>
      <c r="N41" s="92"/>
      <c r="O41" s="48">
        <v>17000</v>
      </c>
      <c r="P41" s="51">
        <v>35000</v>
      </c>
      <c r="Q41" s="81">
        <v>35000</v>
      </c>
      <c r="R41" s="88">
        <v>13000</v>
      </c>
      <c r="S41" s="87"/>
      <c r="T41" s="85"/>
      <c r="U41" s="90"/>
      <c r="V41" s="53">
        <f t="shared" si="9"/>
        <v>100000</v>
      </c>
      <c r="W41" s="54">
        <f>SUM(V40:V41)</f>
        <v>130000</v>
      </c>
      <c r="X41" s="55"/>
      <c r="Y41" s="54"/>
      <c r="Z41" s="55"/>
      <c r="AA41" s="54"/>
      <c r="AB41" s="55"/>
      <c r="AC41" s="54"/>
      <c r="AD41" s="55"/>
      <c r="AE41" s="54"/>
      <c r="AF41" s="55"/>
    </row>
    <row r="42" spans="1:33" s="56" customFormat="1" ht="15" customHeight="1">
      <c r="A42" s="128" t="s">
        <v>60</v>
      </c>
      <c r="B42" s="53">
        <v>0</v>
      </c>
      <c r="C42" s="48">
        <v>0</v>
      </c>
      <c r="D42" s="85"/>
      <c r="E42" s="49"/>
      <c r="F42" s="85"/>
      <c r="G42" s="85"/>
      <c r="H42" s="90"/>
      <c r="I42" s="91"/>
      <c r="J42" s="86">
        <f t="shared" si="10"/>
        <v>0</v>
      </c>
      <c r="K42" s="79"/>
      <c r="L42" s="226"/>
      <c r="M42" s="57">
        <v>75000</v>
      </c>
      <c r="N42" s="91">
        <v>25000</v>
      </c>
      <c r="O42" s="87">
        <v>50000</v>
      </c>
      <c r="P42" s="57">
        <v>25000</v>
      </c>
      <c r="Q42" s="94">
        <v>50000</v>
      </c>
      <c r="R42" s="88"/>
      <c r="S42" s="87"/>
      <c r="T42" s="85"/>
      <c r="U42" s="90"/>
      <c r="V42" s="53">
        <f t="shared" si="9"/>
        <v>225000</v>
      </c>
      <c r="W42" s="54">
        <f>+V42</f>
        <v>225000</v>
      </c>
      <c r="X42" s="55"/>
      <c r="Y42" s="54"/>
      <c r="Z42" s="55"/>
      <c r="AA42" s="54"/>
      <c r="AB42" s="55"/>
      <c r="AC42" s="54"/>
      <c r="AD42" s="55"/>
      <c r="AE42" s="54"/>
      <c r="AF42" s="55"/>
    </row>
    <row r="43" spans="1:33" s="56" customFormat="1" ht="15" customHeight="1">
      <c r="A43" s="128" t="s">
        <v>61</v>
      </c>
      <c r="B43" s="53">
        <v>0</v>
      </c>
      <c r="C43" s="48">
        <v>0</v>
      </c>
      <c r="D43" s="49">
        <v>0</v>
      </c>
      <c r="E43" s="49">
        <v>0</v>
      </c>
      <c r="F43" s="49">
        <v>0</v>
      </c>
      <c r="G43" s="49">
        <v>0</v>
      </c>
      <c r="H43" s="61"/>
      <c r="I43" s="91">
        <v>0</v>
      </c>
      <c r="J43" s="86">
        <f t="shared" si="10"/>
        <v>0</v>
      </c>
      <c r="K43" s="79"/>
      <c r="L43" s="51">
        <f>0.05*L10</f>
        <v>0</v>
      </c>
      <c r="M43" s="57">
        <f>0.05*M11</f>
        <v>0</v>
      </c>
      <c r="N43" s="91">
        <f>0.05*N11</f>
        <v>0</v>
      </c>
      <c r="O43" s="89">
        <f>0.04*O15</f>
        <v>46600</v>
      </c>
      <c r="P43" s="49">
        <f>0.04*P15</f>
        <v>70400</v>
      </c>
      <c r="Q43" s="94">
        <f>0.04*Q15</f>
        <v>23800</v>
      </c>
      <c r="R43" s="91">
        <f>0.04*R15</f>
        <v>38800</v>
      </c>
      <c r="S43" s="168"/>
      <c r="T43" s="161"/>
      <c r="U43" s="168">
        <f>0.04*U15</f>
        <v>22800</v>
      </c>
      <c r="V43" s="53">
        <f t="shared" si="9"/>
        <v>202400</v>
      </c>
      <c r="W43" s="54">
        <f>+V43</f>
        <v>202400</v>
      </c>
      <c r="X43" s="55"/>
      <c r="Y43" s="54"/>
      <c r="Z43" s="55"/>
      <c r="AA43" s="54"/>
      <c r="AB43" s="55"/>
      <c r="AC43" s="54"/>
      <c r="AD43" s="55"/>
      <c r="AE43" s="54"/>
      <c r="AF43" s="55"/>
    </row>
    <row r="44" spans="1:33" s="56" customFormat="1" ht="15" customHeight="1" thickBot="1">
      <c r="A44" s="97" t="s">
        <v>62</v>
      </c>
      <c r="B44" s="137">
        <f t="shared" ref="B44:V44" si="11">SUM(B20:B43)</f>
        <v>20740</v>
      </c>
      <c r="C44" s="98">
        <f t="shared" si="11"/>
        <v>0</v>
      </c>
      <c r="D44" s="96">
        <f t="shared" si="11"/>
        <v>23240</v>
      </c>
      <c r="E44" s="96">
        <f t="shared" si="11"/>
        <v>7000</v>
      </c>
      <c r="F44" s="96">
        <f t="shared" si="11"/>
        <v>6100</v>
      </c>
      <c r="G44" s="96">
        <f t="shared" si="11"/>
        <v>16800</v>
      </c>
      <c r="H44" s="95">
        <f t="shared" si="11"/>
        <v>20000</v>
      </c>
      <c r="I44" s="99">
        <f>SUM(I20:I43)</f>
        <v>11500</v>
      </c>
      <c r="J44" s="97">
        <f>SUM(J20:J43)</f>
        <v>96380</v>
      </c>
      <c r="K44" s="79"/>
      <c r="L44" s="51">
        <f t="shared" si="11"/>
        <v>23600</v>
      </c>
      <c r="M44" s="95">
        <f t="shared" si="11"/>
        <v>90000</v>
      </c>
      <c r="N44" s="99">
        <f t="shared" si="11"/>
        <v>56000</v>
      </c>
      <c r="O44" s="98">
        <f t="shared" si="11"/>
        <v>776100</v>
      </c>
      <c r="P44" s="95">
        <f t="shared" si="11"/>
        <v>491900</v>
      </c>
      <c r="Q44" s="95">
        <f t="shared" si="11"/>
        <v>579800</v>
      </c>
      <c r="R44" s="99">
        <f t="shared" si="11"/>
        <v>334300</v>
      </c>
      <c r="S44" s="195"/>
      <c r="T44" s="174"/>
      <c r="U44" s="169">
        <f t="shared" si="11"/>
        <v>452800</v>
      </c>
      <c r="V44" s="97">
        <f t="shared" si="11"/>
        <v>2900880</v>
      </c>
      <c r="W44" s="54"/>
      <c r="X44" s="55"/>
      <c r="Y44" s="54"/>
      <c r="Z44" s="55"/>
      <c r="AA44" s="54"/>
      <c r="AB44" s="55"/>
      <c r="AC44" s="54"/>
      <c r="AD44" s="55"/>
      <c r="AE44" s="54"/>
      <c r="AF44" s="55"/>
      <c r="AG44" s="55"/>
    </row>
    <row r="45" spans="1:33" s="56" customFormat="1" ht="15" customHeight="1">
      <c r="A45" s="148" t="s">
        <v>76</v>
      </c>
      <c r="B45" s="138"/>
      <c r="C45" s="111"/>
      <c r="D45" s="109"/>
      <c r="E45" s="109"/>
      <c r="F45" s="109"/>
      <c r="G45" s="109"/>
      <c r="H45" s="113"/>
      <c r="I45" s="112"/>
      <c r="J45" s="110"/>
      <c r="K45" s="79"/>
      <c r="L45" s="51"/>
      <c r="M45" s="108"/>
      <c r="N45" s="112"/>
      <c r="O45" s="111"/>
      <c r="P45" s="108"/>
      <c r="Q45" s="108"/>
      <c r="R45" s="112"/>
      <c r="S45" s="111"/>
      <c r="T45" s="109"/>
      <c r="U45" s="113"/>
      <c r="V45" s="110"/>
      <c r="W45" s="54"/>
      <c r="X45" s="55"/>
      <c r="Y45" s="54"/>
      <c r="Z45" s="55"/>
      <c r="AA45" s="54"/>
      <c r="AB45" s="55"/>
      <c r="AC45" s="54"/>
      <c r="AD45" s="55"/>
      <c r="AE45" s="54"/>
      <c r="AF45" s="55"/>
      <c r="AG45" s="55"/>
    </row>
    <row r="46" spans="1:33" s="56" customFormat="1" ht="15" customHeight="1">
      <c r="A46" s="127" t="s">
        <v>33</v>
      </c>
      <c r="B46" s="53"/>
      <c r="C46" s="89"/>
      <c r="D46" s="85">
        <v>1000</v>
      </c>
      <c r="E46" s="49">
        <v>6000</v>
      </c>
      <c r="F46" s="85">
        <v>6000</v>
      </c>
      <c r="G46" s="85">
        <v>6000</v>
      </c>
      <c r="H46" s="61">
        <v>0</v>
      </c>
      <c r="I46" s="91"/>
      <c r="J46" s="86">
        <f>SUM(B46:H46)</f>
        <v>19000</v>
      </c>
      <c r="K46" s="79"/>
      <c r="L46" s="51">
        <v>6000</v>
      </c>
      <c r="M46" s="57">
        <v>6000</v>
      </c>
      <c r="N46" s="91">
        <v>6000</v>
      </c>
      <c r="O46" s="89">
        <v>6000</v>
      </c>
      <c r="P46" s="57">
        <v>6000</v>
      </c>
      <c r="Q46" s="57">
        <v>1000</v>
      </c>
      <c r="R46" s="91">
        <v>6000</v>
      </c>
      <c r="S46" s="89"/>
      <c r="T46" s="49"/>
      <c r="U46" s="61">
        <v>5430</v>
      </c>
      <c r="V46" s="53">
        <f t="shared" ref="V46:V63" si="12">SUM(J46:U46)</f>
        <v>61430</v>
      </c>
      <c r="W46" s="54"/>
      <c r="X46" s="55"/>
      <c r="Y46" s="54"/>
      <c r="Z46" s="55"/>
      <c r="AA46" s="54"/>
      <c r="AB46" s="55"/>
      <c r="AC46" s="54"/>
      <c r="AD46" s="55"/>
      <c r="AE46" s="54"/>
      <c r="AF46" s="55"/>
    </row>
    <row r="47" spans="1:33" s="56" customFormat="1" ht="15" customHeight="1">
      <c r="A47" s="79" t="s">
        <v>34</v>
      </c>
      <c r="B47" s="136"/>
      <c r="C47" s="48"/>
      <c r="D47" s="85" t="str">
        <f>IF($C$9=0,"-",(C47*100)/$C$9)</f>
        <v>-</v>
      </c>
      <c r="E47" s="51"/>
      <c r="F47" s="85" t="str">
        <f>IF(E$9=0,"-",(E47*100)/E$9)</f>
        <v>-</v>
      </c>
      <c r="G47" s="85"/>
      <c r="H47" s="90"/>
      <c r="I47" s="92"/>
      <c r="J47" s="86">
        <f>SUM(B47:G47)</f>
        <v>0</v>
      </c>
      <c r="K47" s="79"/>
      <c r="L47" s="226" t="str">
        <f>IF(I$9=0,"-",(I47*100)/I$9)</f>
        <v>-</v>
      </c>
      <c r="M47" s="93"/>
      <c r="N47" s="92"/>
      <c r="O47" s="87">
        <f>IF(N$9=0,"-",(N47*100)/N$9)</f>
        <v>0</v>
      </c>
      <c r="P47" s="93"/>
      <c r="Q47" s="94"/>
      <c r="R47" s="88"/>
      <c r="S47" s="87"/>
      <c r="T47" s="85"/>
      <c r="U47" s="90"/>
      <c r="V47" s="53">
        <f t="shared" si="12"/>
        <v>0</v>
      </c>
      <c r="W47" s="54"/>
      <c r="X47" s="55"/>
      <c r="Y47" s="54"/>
      <c r="Z47" s="55"/>
      <c r="AA47" s="54"/>
      <c r="AB47" s="55"/>
      <c r="AC47" s="54"/>
      <c r="AD47" s="55"/>
      <c r="AE47" s="54"/>
      <c r="AF47" s="55"/>
    </row>
    <row r="48" spans="1:33" s="56" customFormat="1" ht="15" customHeight="1">
      <c r="A48" s="79" t="s">
        <v>35</v>
      </c>
      <c r="B48" s="136">
        <v>1000</v>
      </c>
      <c r="C48" s="48">
        <v>250</v>
      </c>
      <c r="D48" s="51">
        <v>250</v>
      </c>
      <c r="E48" s="51">
        <v>250</v>
      </c>
      <c r="F48" s="51">
        <v>250</v>
      </c>
      <c r="G48" s="51">
        <v>250</v>
      </c>
      <c r="H48" s="61">
        <v>0</v>
      </c>
      <c r="I48" s="92">
        <v>0</v>
      </c>
      <c r="J48" s="86">
        <f>SUM(B48:H48)</f>
        <v>2250</v>
      </c>
      <c r="K48" s="79"/>
      <c r="L48" s="51">
        <v>250</v>
      </c>
      <c r="M48" s="93">
        <v>250</v>
      </c>
      <c r="N48" s="92">
        <v>250</v>
      </c>
      <c r="O48" s="48">
        <v>250</v>
      </c>
      <c r="P48" s="93">
        <v>250</v>
      </c>
      <c r="Q48" s="57"/>
      <c r="R48" s="91">
        <v>250</v>
      </c>
      <c r="S48" s="89"/>
      <c r="T48" s="49"/>
      <c r="U48" s="61"/>
      <c r="V48" s="53">
        <f>SUM(J48:U48)</f>
        <v>3750</v>
      </c>
      <c r="W48" s="54"/>
      <c r="X48" s="55"/>
      <c r="Y48" s="54"/>
      <c r="Z48" s="55"/>
      <c r="AA48" s="54"/>
      <c r="AB48" s="55"/>
      <c r="AC48" s="54"/>
      <c r="AD48" s="55"/>
      <c r="AE48" s="54"/>
      <c r="AF48" s="55"/>
    </row>
    <row r="49" spans="1:32" s="56" customFormat="1" ht="15" customHeight="1">
      <c r="A49" s="79" t="s">
        <v>3</v>
      </c>
      <c r="B49" s="136"/>
      <c r="C49" s="48"/>
      <c r="D49" s="85"/>
      <c r="E49" s="51"/>
      <c r="F49" s="85"/>
      <c r="G49" s="85"/>
      <c r="H49" s="90"/>
      <c r="I49" s="92"/>
      <c r="J49" s="86">
        <f t="shared" ref="J49:J55" si="13">SUM(B49:G49)</f>
        <v>0</v>
      </c>
      <c r="K49" s="79"/>
      <c r="L49" s="226"/>
      <c r="M49" s="93"/>
      <c r="N49" s="92">
        <v>2000</v>
      </c>
      <c r="O49" s="48">
        <v>2000</v>
      </c>
      <c r="P49" s="93">
        <v>2000</v>
      </c>
      <c r="Q49" s="57">
        <v>2000</v>
      </c>
      <c r="R49" s="91">
        <v>2000</v>
      </c>
      <c r="S49" s="89"/>
      <c r="T49" s="49"/>
      <c r="U49" s="61"/>
      <c r="V49" s="53">
        <f t="shared" si="12"/>
        <v>10000</v>
      </c>
      <c r="W49" s="54"/>
      <c r="X49" s="55"/>
      <c r="Y49" s="54"/>
      <c r="Z49" s="55"/>
      <c r="AA49" s="54"/>
      <c r="AB49" s="55"/>
      <c r="AC49" s="54"/>
      <c r="AD49" s="55"/>
      <c r="AE49" s="54"/>
      <c r="AF49" s="55"/>
    </row>
    <row r="50" spans="1:32" s="56" customFormat="1" ht="15" customHeight="1">
      <c r="A50" s="79" t="s">
        <v>36</v>
      </c>
      <c r="B50" s="136">
        <v>1000</v>
      </c>
      <c r="C50" s="48">
        <v>500</v>
      </c>
      <c r="D50" s="85">
        <v>500</v>
      </c>
      <c r="E50" s="51">
        <v>500</v>
      </c>
      <c r="F50" s="51">
        <v>500</v>
      </c>
      <c r="G50" s="51">
        <v>500</v>
      </c>
      <c r="H50" s="61"/>
      <c r="I50" s="92">
        <v>200</v>
      </c>
      <c r="J50" s="86">
        <f t="shared" si="13"/>
        <v>3500</v>
      </c>
      <c r="K50" s="79"/>
      <c r="L50" s="51">
        <v>500</v>
      </c>
      <c r="M50" s="93">
        <v>500</v>
      </c>
      <c r="N50" s="92">
        <v>500</v>
      </c>
      <c r="O50" s="48">
        <v>500</v>
      </c>
      <c r="P50" s="93">
        <v>500</v>
      </c>
      <c r="Q50" s="57">
        <v>0</v>
      </c>
      <c r="R50" s="91">
        <v>0</v>
      </c>
      <c r="S50" s="89"/>
      <c r="T50" s="49"/>
      <c r="U50" s="61">
        <v>0</v>
      </c>
      <c r="V50" s="53">
        <f t="shared" si="12"/>
        <v>6000</v>
      </c>
      <c r="W50" s="54"/>
      <c r="X50" s="55"/>
      <c r="Y50" s="54"/>
      <c r="Z50" s="55"/>
      <c r="AA50" s="54"/>
      <c r="AB50" s="55"/>
      <c r="AC50" s="54"/>
      <c r="AD50" s="55"/>
      <c r="AE50" s="54"/>
      <c r="AF50" s="55"/>
    </row>
    <row r="51" spans="1:32" s="56" customFormat="1" ht="15" customHeight="1">
      <c r="A51" s="79" t="s">
        <v>37</v>
      </c>
      <c r="B51" s="136">
        <v>1000</v>
      </c>
      <c r="C51" s="48"/>
      <c r="D51" s="85"/>
      <c r="E51" s="51">
        <v>800</v>
      </c>
      <c r="F51" s="85">
        <v>500</v>
      </c>
      <c r="G51" s="85">
        <v>1800</v>
      </c>
      <c r="H51" s="61"/>
      <c r="I51" s="92">
        <v>0</v>
      </c>
      <c r="J51" s="86">
        <f t="shared" si="13"/>
        <v>4100</v>
      </c>
      <c r="K51" s="79"/>
      <c r="L51" s="226">
        <v>1500</v>
      </c>
      <c r="M51" s="93">
        <v>1500</v>
      </c>
      <c r="N51" s="92">
        <v>800</v>
      </c>
      <c r="O51" s="87">
        <v>1600</v>
      </c>
      <c r="P51" s="93">
        <v>0</v>
      </c>
      <c r="Q51" s="57">
        <v>0</v>
      </c>
      <c r="R51" s="91">
        <v>0</v>
      </c>
      <c r="S51" s="89"/>
      <c r="T51" s="49"/>
      <c r="U51" s="61">
        <v>1600</v>
      </c>
      <c r="V51" s="53">
        <f t="shared" si="12"/>
        <v>11100</v>
      </c>
      <c r="W51" s="54"/>
      <c r="X51" s="55"/>
      <c r="Y51" s="54"/>
      <c r="Z51" s="55"/>
      <c r="AA51" s="54"/>
      <c r="AB51" s="55"/>
      <c r="AC51" s="54"/>
      <c r="AD51" s="55"/>
      <c r="AE51" s="54"/>
      <c r="AF51" s="55"/>
    </row>
    <row r="52" spans="1:32" s="56" customFormat="1" ht="15" customHeight="1">
      <c r="A52" s="79" t="s">
        <v>38</v>
      </c>
      <c r="B52" s="136"/>
      <c r="C52" s="48">
        <v>100</v>
      </c>
      <c r="D52" s="85">
        <v>300</v>
      </c>
      <c r="E52" s="51">
        <v>300</v>
      </c>
      <c r="F52" s="85">
        <v>300</v>
      </c>
      <c r="G52" s="85">
        <v>300</v>
      </c>
      <c r="H52" s="90"/>
      <c r="I52" s="88">
        <v>300</v>
      </c>
      <c r="J52" s="86">
        <f t="shared" si="13"/>
        <v>1300</v>
      </c>
      <c r="K52" s="79"/>
      <c r="L52" s="226">
        <v>300</v>
      </c>
      <c r="M52" s="94">
        <v>300</v>
      </c>
      <c r="N52" s="88">
        <v>300</v>
      </c>
      <c r="O52" s="87">
        <v>300</v>
      </c>
      <c r="P52" s="94">
        <v>300</v>
      </c>
      <c r="Q52" s="57">
        <v>300</v>
      </c>
      <c r="R52" s="91">
        <v>300</v>
      </c>
      <c r="S52" s="89"/>
      <c r="T52" s="49"/>
      <c r="U52" s="61">
        <v>0</v>
      </c>
      <c r="V52" s="53">
        <f t="shared" si="12"/>
        <v>3400</v>
      </c>
      <c r="W52" s="54"/>
      <c r="X52" s="55"/>
      <c r="Y52" s="54"/>
      <c r="Z52" s="55"/>
      <c r="AA52" s="54"/>
      <c r="AB52" s="55"/>
      <c r="AC52" s="54"/>
      <c r="AD52" s="55"/>
      <c r="AE52" s="54"/>
      <c r="AF52" s="55"/>
    </row>
    <row r="53" spans="1:32" s="56" customFormat="1" ht="15" customHeight="1">
      <c r="A53" s="79" t="s">
        <v>4</v>
      </c>
      <c r="B53" s="136">
        <v>500</v>
      </c>
      <c r="C53" s="48">
        <v>300</v>
      </c>
      <c r="D53" s="51">
        <v>300</v>
      </c>
      <c r="E53" s="51">
        <v>300</v>
      </c>
      <c r="F53" s="51">
        <v>300</v>
      </c>
      <c r="G53" s="51">
        <v>300</v>
      </c>
      <c r="H53" s="61"/>
      <c r="I53" s="92">
        <v>300</v>
      </c>
      <c r="J53" s="86">
        <f t="shared" si="13"/>
        <v>2000</v>
      </c>
      <c r="K53" s="79"/>
      <c r="L53" s="51">
        <v>300</v>
      </c>
      <c r="M53" s="93">
        <v>300</v>
      </c>
      <c r="N53" s="92">
        <v>300</v>
      </c>
      <c r="O53" s="48">
        <v>300</v>
      </c>
      <c r="P53" s="93">
        <v>300</v>
      </c>
      <c r="Q53" s="57"/>
      <c r="R53" s="91">
        <v>300</v>
      </c>
      <c r="S53" s="89"/>
      <c r="T53" s="49"/>
      <c r="U53" s="61">
        <v>0</v>
      </c>
      <c r="V53" s="53">
        <f t="shared" si="12"/>
        <v>3800</v>
      </c>
      <c r="W53" s="54"/>
      <c r="X53" s="55"/>
      <c r="Y53" s="54"/>
      <c r="Z53" s="55"/>
      <c r="AA53" s="54"/>
      <c r="AB53" s="55"/>
      <c r="AC53" s="54"/>
      <c r="AD53" s="55"/>
      <c r="AE53" s="54"/>
      <c r="AF53" s="55"/>
    </row>
    <row r="54" spans="1:32" s="56" customFormat="1" ht="15" customHeight="1">
      <c r="A54" s="79" t="s">
        <v>5</v>
      </c>
      <c r="B54" s="136">
        <v>500</v>
      </c>
      <c r="C54" s="48">
        <v>120</v>
      </c>
      <c r="D54" s="51">
        <v>120</v>
      </c>
      <c r="E54" s="51">
        <v>120</v>
      </c>
      <c r="F54" s="51">
        <v>120</v>
      </c>
      <c r="G54" s="51">
        <v>120</v>
      </c>
      <c r="H54" s="61"/>
      <c r="I54" s="92">
        <v>120</v>
      </c>
      <c r="J54" s="86">
        <f t="shared" si="13"/>
        <v>1100</v>
      </c>
      <c r="K54" s="79"/>
      <c r="L54" s="226">
        <v>0</v>
      </c>
      <c r="M54" s="93">
        <v>0</v>
      </c>
      <c r="N54" s="92">
        <v>0</v>
      </c>
      <c r="O54" s="48">
        <v>0</v>
      </c>
      <c r="P54" s="93">
        <v>0</v>
      </c>
      <c r="Q54" s="57">
        <v>100</v>
      </c>
      <c r="R54" s="91">
        <v>0</v>
      </c>
      <c r="S54" s="89"/>
      <c r="T54" s="49"/>
      <c r="U54" s="61">
        <v>0</v>
      </c>
      <c r="V54" s="53">
        <f t="shared" si="12"/>
        <v>1200</v>
      </c>
      <c r="W54" s="54"/>
      <c r="X54" s="55"/>
      <c r="Y54" s="54"/>
      <c r="Z54" s="55"/>
      <c r="AA54" s="54"/>
      <c r="AB54" s="55"/>
      <c r="AC54" s="54"/>
      <c r="AD54" s="55"/>
      <c r="AE54" s="54"/>
      <c r="AF54" s="55"/>
    </row>
    <row r="55" spans="1:32" s="56" customFormat="1" ht="15" customHeight="1">
      <c r="A55" s="79" t="s">
        <v>6</v>
      </c>
      <c r="B55" s="136">
        <v>400</v>
      </c>
      <c r="C55" s="48">
        <v>100</v>
      </c>
      <c r="D55" s="51">
        <v>100</v>
      </c>
      <c r="E55" s="51">
        <v>100</v>
      </c>
      <c r="F55" s="51">
        <v>100</v>
      </c>
      <c r="G55" s="51">
        <v>100</v>
      </c>
      <c r="H55" s="61"/>
      <c r="I55" s="92">
        <v>100</v>
      </c>
      <c r="J55" s="86">
        <f t="shared" si="13"/>
        <v>900</v>
      </c>
      <c r="K55" s="79"/>
      <c r="L55" s="51">
        <v>300</v>
      </c>
      <c r="M55" s="93">
        <v>300</v>
      </c>
      <c r="N55" s="92">
        <v>300</v>
      </c>
      <c r="O55" s="48">
        <v>300</v>
      </c>
      <c r="P55" s="93">
        <v>200</v>
      </c>
      <c r="Q55" s="57">
        <v>200</v>
      </c>
      <c r="R55" s="91">
        <v>200</v>
      </c>
      <c r="S55" s="89"/>
      <c r="T55" s="49"/>
      <c r="U55" s="61">
        <v>200</v>
      </c>
      <c r="V55" s="53">
        <f>SUM(J55:U55)</f>
        <v>2900</v>
      </c>
      <c r="W55" s="54"/>
      <c r="X55" s="55"/>
      <c r="Y55" s="54"/>
      <c r="Z55" s="55"/>
      <c r="AA55" s="54"/>
      <c r="AB55" s="55"/>
      <c r="AC55" s="54"/>
      <c r="AD55" s="55"/>
      <c r="AE55" s="54"/>
      <c r="AF55" s="55"/>
    </row>
    <row r="56" spans="1:32" s="36" customFormat="1" ht="15" customHeight="1">
      <c r="A56" s="130" t="s">
        <v>63</v>
      </c>
      <c r="B56" s="39">
        <v>1000</v>
      </c>
      <c r="C56" s="38">
        <v>1000</v>
      </c>
      <c r="D56" s="40">
        <v>1000</v>
      </c>
      <c r="E56" s="40">
        <v>1000</v>
      </c>
      <c r="F56" s="40">
        <v>1000</v>
      </c>
      <c r="G56" s="40">
        <v>1000</v>
      </c>
      <c r="H56" s="41">
        <v>0</v>
      </c>
      <c r="I56" s="50">
        <v>1000</v>
      </c>
      <c r="J56" s="86">
        <f>SUM(B56:H56)</f>
        <v>6000</v>
      </c>
      <c r="K56" s="224"/>
      <c r="L56" s="40">
        <v>1000</v>
      </c>
      <c r="M56" s="71">
        <v>1000</v>
      </c>
      <c r="N56" s="50">
        <v>1000</v>
      </c>
      <c r="O56" s="38">
        <v>1000</v>
      </c>
      <c r="P56" s="71">
        <v>1000</v>
      </c>
      <c r="Q56" s="57">
        <v>1000</v>
      </c>
      <c r="R56" s="91">
        <v>1000</v>
      </c>
      <c r="S56" s="89"/>
      <c r="T56" s="49"/>
      <c r="U56" s="61">
        <v>0</v>
      </c>
      <c r="V56" s="53">
        <f>SUM(J56:U56)</f>
        <v>13000</v>
      </c>
    </row>
    <row r="57" spans="1:32" s="56" customFormat="1" ht="15" customHeight="1">
      <c r="A57" s="79" t="s">
        <v>41</v>
      </c>
      <c r="B57" s="136"/>
      <c r="C57" s="48">
        <v>200</v>
      </c>
      <c r="D57" s="51"/>
      <c r="E57" s="51"/>
      <c r="F57" s="51">
        <v>200</v>
      </c>
      <c r="G57" s="51">
        <v>600</v>
      </c>
      <c r="H57" s="61">
        <v>0</v>
      </c>
      <c r="I57" s="92">
        <v>400</v>
      </c>
      <c r="J57" s="86">
        <f>SUM(B57:H57)</f>
        <v>1000</v>
      </c>
      <c r="K57" s="79"/>
      <c r="L57" s="51">
        <v>600</v>
      </c>
      <c r="M57" s="93">
        <v>600</v>
      </c>
      <c r="N57" s="92">
        <v>800</v>
      </c>
      <c r="O57" s="48">
        <v>600</v>
      </c>
      <c r="P57" s="93">
        <v>600</v>
      </c>
      <c r="Q57" s="57">
        <v>600</v>
      </c>
      <c r="R57" s="91">
        <v>600</v>
      </c>
      <c r="S57" s="89"/>
      <c r="T57" s="49"/>
      <c r="U57" s="61">
        <v>0</v>
      </c>
      <c r="V57" s="53">
        <f>SUM(J57:U57)</f>
        <v>5400</v>
      </c>
      <c r="W57" s="54"/>
      <c r="X57" s="55"/>
      <c r="Y57" s="54"/>
      <c r="Z57" s="55"/>
      <c r="AA57" s="54"/>
      <c r="AB57" s="55"/>
      <c r="AC57" s="54"/>
      <c r="AD57" s="55"/>
      <c r="AE57" s="54"/>
      <c r="AF57" s="55"/>
    </row>
    <row r="58" spans="1:32" s="56" customFormat="1" ht="15" customHeight="1">
      <c r="A58" s="79" t="s">
        <v>40</v>
      </c>
      <c r="B58" s="136"/>
      <c r="C58" s="48">
        <v>5000</v>
      </c>
      <c r="D58" s="48">
        <v>5000</v>
      </c>
      <c r="E58" s="48">
        <v>5000</v>
      </c>
      <c r="F58" s="48">
        <v>5000</v>
      </c>
      <c r="G58" s="48">
        <v>5000</v>
      </c>
      <c r="H58" s="61">
        <v>0</v>
      </c>
      <c r="I58" s="92">
        <v>4000</v>
      </c>
      <c r="J58" s="86">
        <f>SUM(B58:H58)</f>
        <v>25000</v>
      </c>
      <c r="K58" s="79"/>
      <c r="L58" s="48">
        <v>4000</v>
      </c>
      <c r="M58" s="93">
        <v>2800</v>
      </c>
      <c r="N58" s="92">
        <v>2800</v>
      </c>
      <c r="O58" s="81">
        <v>2800</v>
      </c>
      <c r="P58" s="51">
        <v>2800</v>
      </c>
      <c r="Q58" s="81">
        <v>2800</v>
      </c>
      <c r="R58" s="92">
        <v>2800</v>
      </c>
      <c r="S58" s="48"/>
      <c r="T58" s="51"/>
      <c r="U58" s="52">
        <v>2800</v>
      </c>
      <c r="V58" s="53">
        <f t="shared" si="12"/>
        <v>48600</v>
      </c>
      <c r="W58" s="55"/>
      <c r="X58" s="54"/>
      <c r="Y58" s="55"/>
      <c r="Z58" s="54"/>
      <c r="AA58" s="55"/>
      <c r="AB58" s="54"/>
      <c r="AC58" s="55"/>
      <c r="AD58" s="54"/>
      <c r="AE58" s="55"/>
    </row>
    <row r="59" spans="1:32" s="56" customFormat="1" ht="15" hidden="1" customHeight="1">
      <c r="A59" s="79" t="s">
        <v>7</v>
      </c>
      <c r="B59" s="136"/>
      <c r="C59" s="48"/>
      <c r="D59" s="85"/>
      <c r="E59" s="51"/>
      <c r="F59" s="85"/>
      <c r="G59" s="85">
        <v>0</v>
      </c>
      <c r="H59" s="61"/>
      <c r="I59" s="92">
        <v>0</v>
      </c>
      <c r="J59" s="86">
        <f>SUM(B59:G59)</f>
        <v>0</v>
      </c>
      <c r="K59" s="79"/>
      <c r="L59" s="51">
        <v>0</v>
      </c>
      <c r="M59" s="93">
        <v>0</v>
      </c>
      <c r="N59" s="92">
        <v>0</v>
      </c>
      <c r="O59" s="48">
        <v>0</v>
      </c>
      <c r="P59" s="93">
        <v>0</v>
      </c>
      <c r="Q59" s="57"/>
      <c r="R59" s="91"/>
      <c r="S59" s="89"/>
      <c r="T59" s="49"/>
      <c r="U59" s="61"/>
      <c r="V59" s="53">
        <f t="shared" si="12"/>
        <v>0</v>
      </c>
      <c r="W59" s="55"/>
      <c r="X59" s="54"/>
      <c r="Y59" s="55"/>
      <c r="Z59" s="54"/>
      <c r="AA59" s="55"/>
      <c r="AB59" s="54"/>
      <c r="AC59" s="55"/>
      <c r="AD59" s="54"/>
      <c r="AE59" s="55"/>
    </row>
    <row r="60" spans="1:32" s="56" customFormat="1" ht="15" hidden="1" customHeight="1">
      <c r="A60" s="79" t="s">
        <v>7</v>
      </c>
      <c r="B60" s="136"/>
      <c r="C60" s="48"/>
      <c r="D60" s="85"/>
      <c r="E60" s="51"/>
      <c r="F60" s="85"/>
      <c r="G60" s="85">
        <v>0</v>
      </c>
      <c r="H60" s="61"/>
      <c r="I60" s="92">
        <v>0</v>
      </c>
      <c r="J60" s="86">
        <f>SUM(B60:G60)</f>
        <v>0</v>
      </c>
      <c r="K60" s="79"/>
      <c r="L60" s="51">
        <v>0</v>
      </c>
      <c r="M60" s="93">
        <v>0</v>
      </c>
      <c r="N60" s="92">
        <v>0</v>
      </c>
      <c r="O60" s="48">
        <v>0</v>
      </c>
      <c r="P60" s="93">
        <v>0</v>
      </c>
      <c r="Q60" s="57"/>
      <c r="R60" s="91"/>
      <c r="S60" s="89"/>
      <c r="T60" s="49"/>
      <c r="U60" s="61"/>
      <c r="V60" s="53">
        <f t="shared" si="12"/>
        <v>0</v>
      </c>
      <c r="W60" s="55"/>
      <c r="X60" s="54"/>
      <c r="Y60" s="55"/>
      <c r="Z60" s="54"/>
      <c r="AA60" s="55"/>
      <c r="AB60" s="54"/>
      <c r="AC60" s="55"/>
      <c r="AD60" s="54"/>
      <c r="AE60" s="55"/>
    </row>
    <row r="61" spans="1:32" s="56" customFormat="1" ht="15" hidden="1" customHeight="1">
      <c r="A61" s="79" t="s">
        <v>7</v>
      </c>
      <c r="B61" s="136"/>
      <c r="C61" s="48"/>
      <c r="D61" s="85"/>
      <c r="E61" s="51"/>
      <c r="F61" s="85"/>
      <c r="G61" s="85">
        <v>0</v>
      </c>
      <c r="H61" s="61"/>
      <c r="I61" s="92">
        <v>0</v>
      </c>
      <c r="J61" s="86">
        <f>SUM(B61:G61)</f>
        <v>0</v>
      </c>
      <c r="K61" s="79"/>
      <c r="L61" s="51">
        <v>0</v>
      </c>
      <c r="M61" s="93">
        <v>0</v>
      </c>
      <c r="N61" s="92">
        <v>0</v>
      </c>
      <c r="O61" s="48">
        <v>0</v>
      </c>
      <c r="P61" s="93">
        <v>0</v>
      </c>
      <c r="Q61" s="57"/>
      <c r="R61" s="91"/>
      <c r="S61" s="89"/>
      <c r="T61" s="49"/>
      <c r="U61" s="61"/>
      <c r="V61" s="53">
        <f t="shared" si="12"/>
        <v>0</v>
      </c>
      <c r="W61" s="55"/>
      <c r="X61" s="54"/>
      <c r="Y61" s="55"/>
      <c r="Z61" s="54"/>
      <c r="AA61" s="55"/>
      <c r="AB61" s="54"/>
      <c r="AC61" s="55"/>
      <c r="AD61" s="54"/>
      <c r="AE61" s="55"/>
    </row>
    <row r="62" spans="1:32" s="36" customFormat="1" ht="15" hidden="1" customHeight="1">
      <c r="A62" s="130" t="s">
        <v>8</v>
      </c>
      <c r="B62" s="39"/>
      <c r="C62" s="38"/>
      <c r="D62" s="40"/>
      <c r="E62" s="40"/>
      <c r="F62" s="40"/>
      <c r="G62" s="40"/>
      <c r="H62" s="41"/>
      <c r="I62" s="50"/>
      <c r="J62" s="86">
        <f>SUM(B62:G62)</f>
        <v>0</v>
      </c>
      <c r="K62" s="224"/>
      <c r="L62" s="40"/>
      <c r="M62" s="71"/>
      <c r="N62" s="50"/>
      <c r="O62" s="38"/>
      <c r="P62" s="71"/>
      <c r="Q62" s="57"/>
      <c r="R62" s="91"/>
      <c r="S62" s="89"/>
      <c r="T62" s="49"/>
      <c r="U62" s="61"/>
      <c r="V62" s="53">
        <f t="shared" si="12"/>
        <v>0</v>
      </c>
    </row>
    <row r="63" spans="1:32" s="36" customFormat="1" ht="15" hidden="1" customHeight="1">
      <c r="A63" s="130" t="s">
        <v>8</v>
      </c>
      <c r="B63" s="39"/>
      <c r="C63" s="38"/>
      <c r="D63" s="40"/>
      <c r="E63" s="40"/>
      <c r="F63" s="40"/>
      <c r="G63" s="40"/>
      <c r="H63" s="41"/>
      <c r="I63" s="50"/>
      <c r="J63" s="86">
        <f>SUM(B63:G63)</f>
        <v>0</v>
      </c>
      <c r="K63" s="224"/>
      <c r="L63" s="40"/>
      <c r="M63" s="71"/>
      <c r="N63" s="50"/>
      <c r="O63" s="38"/>
      <c r="P63" s="71"/>
      <c r="Q63" s="57"/>
      <c r="R63" s="91"/>
      <c r="S63" s="89"/>
      <c r="T63" s="49"/>
      <c r="U63" s="61"/>
      <c r="V63" s="53">
        <f t="shared" si="12"/>
        <v>0</v>
      </c>
    </row>
    <row r="64" spans="1:32" s="36" customFormat="1" ht="15" customHeight="1" thickBot="1">
      <c r="A64" s="149" t="s">
        <v>87</v>
      </c>
      <c r="B64" s="139">
        <f t="shared" ref="B64:U64" si="14">SUM(B46:B63)</f>
        <v>5400</v>
      </c>
      <c r="C64" s="124">
        <f t="shared" si="14"/>
        <v>7570</v>
      </c>
      <c r="D64" s="107">
        <f t="shared" si="14"/>
        <v>8570</v>
      </c>
      <c r="E64" s="107">
        <f t="shared" si="14"/>
        <v>14370</v>
      </c>
      <c r="F64" s="104">
        <f t="shared" si="14"/>
        <v>14270</v>
      </c>
      <c r="G64" s="104">
        <f t="shared" si="14"/>
        <v>15970</v>
      </c>
      <c r="H64" s="124">
        <v>0</v>
      </c>
      <c r="I64" s="106">
        <f>SUM(I46:I63)</f>
        <v>6420</v>
      </c>
      <c r="J64" s="97">
        <f>SUM(J46:J63)</f>
        <v>66150</v>
      </c>
      <c r="K64" s="224"/>
      <c r="L64" s="71">
        <f t="shared" si="14"/>
        <v>14750</v>
      </c>
      <c r="M64" s="107">
        <f t="shared" si="14"/>
        <v>13550</v>
      </c>
      <c r="N64" s="106">
        <f t="shared" si="14"/>
        <v>15050</v>
      </c>
      <c r="O64" s="124">
        <f t="shared" si="14"/>
        <v>15650</v>
      </c>
      <c r="P64" s="107">
        <f t="shared" si="14"/>
        <v>13950</v>
      </c>
      <c r="Q64" s="107">
        <f t="shared" si="14"/>
        <v>8000</v>
      </c>
      <c r="R64" s="106">
        <f t="shared" si="14"/>
        <v>13450</v>
      </c>
      <c r="S64" s="175"/>
      <c r="T64" s="104"/>
      <c r="U64" s="124">
        <f t="shared" si="14"/>
        <v>10030</v>
      </c>
      <c r="V64" s="105">
        <f>SUM(V46:V63)</f>
        <v>170580</v>
      </c>
      <c r="W64" s="102">
        <f>SUM(V64,V44)</f>
        <v>3071460</v>
      </c>
      <c r="X64" s="36" t="s">
        <v>89</v>
      </c>
    </row>
    <row r="65" spans="1:32" s="29" customFormat="1" ht="15" customHeight="1">
      <c r="A65" s="129" t="s">
        <v>77</v>
      </c>
      <c r="B65" s="84"/>
      <c r="C65" s="23"/>
      <c r="D65" s="21"/>
      <c r="E65" s="20"/>
      <c r="F65" s="21"/>
      <c r="G65" s="21"/>
      <c r="H65" s="25"/>
      <c r="I65" s="24">
        <f>0.01*I13</f>
        <v>0</v>
      </c>
      <c r="J65" s="22">
        <f>SUM(B65:G65)</f>
        <v>0</v>
      </c>
      <c r="K65" s="129"/>
      <c r="L65" s="123">
        <v>8873</v>
      </c>
      <c r="M65" s="156">
        <v>14823</v>
      </c>
      <c r="N65" s="24">
        <v>17448</v>
      </c>
      <c r="O65" s="186">
        <v>15873</v>
      </c>
      <c r="P65" s="123">
        <v>16748</v>
      </c>
      <c r="Q65" s="156">
        <v>6855</v>
      </c>
      <c r="R65" s="24">
        <v>4605</v>
      </c>
      <c r="S65" s="143"/>
      <c r="T65" s="176"/>
      <c r="U65" s="170">
        <v>0</v>
      </c>
      <c r="V65" s="26">
        <f>SUM(I65:U65)</f>
        <v>85225</v>
      </c>
      <c r="W65" s="26">
        <f>SUM(V11-W64)</f>
        <v>1988540</v>
      </c>
      <c r="X65" s="27" t="s">
        <v>90</v>
      </c>
      <c r="Y65" s="28"/>
      <c r="Z65" s="27"/>
      <c r="AA65" s="28"/>
      <c r="AB65" s="27"/>
      <c r="AC65" s="28"/>
      <c r="AD65" s="27"/>
      <c r="AE65" s="28"/>
    </row>
    <row r="66" spans="1:32" s="70" customFormat="1" ht="15" customHeight="1">
      <c r="A66" s="118" t="s">
        <v>65</v>
      </c>
      <c r="B66" s="101"/>
      <c r="C66" s="67"/>
      <c r="D66" s="66"/>
      <c r="E66" s="66"/>
      <c r="F66" s="66"/>
      <c r="G66" s="66"/>
      <c r="H66" s="122"/>
      <c r="I66" s="103">
        <v>0</v>
      </c>
      <c r="J66" s="101"/>
      <c r="K66" s="225"/>
      <c r="L66" s="66">
        <v>0</v>
      </c>
      <c r="M66" s="68">
        <v>0</v>
      </c>
      <c r="N66" s="24">
        <v>140000</v>
      </c>
      <c r="O66" s="23">
        <v>203000</v>
      </c>
      <c r="P66" s="23">
        <v>700000</v>
      </c>
      <c r="Q66" s="156">
        <v>150000</v>
      </c>
      <c r="R66" s="200">
        <v>307000</v>
      </c>
      <c r="S66" s="143"/>
      <c r="T66" s="176"/>
      <c r="U66" s="25">
        <v>0</v>
      </c>
      <c r="V66" s="26">
        <f>SUM(I66:U66)</f>
        <v>1500000</v>
      </c>
      <c r="W66" s="160">
        <f>SUM(V65:V66)</f>
        <v>1585225</v>
      </c>
      <c r="X66" s="70" t="s">
        <v>91</v>
      </c>
    </row>
    <row r="67" spans="1:32" s="56" customFormat="1" ht="15" customHeight="1">
      <c r="A67" s="79" t="s">
        <v>82</v>
      </c>
      <c r="B67" s="136"/>
      <c r="C67" s="48"/>
      <c r="D67" s="89"/>
      <c r="E67" s="48"/>
      <c r="F67" s="89"/>
      <c r="G67" s="89"/>
      <c r="H67" s="61"/>
      <c r="I67" s="92"/>
      <c r="J67" s="86"/>
      <c r="K67" s="79"/>
      <c r="L67" s="48">
        <v>242000</v>
      </c>
      <c r="M67" s="93"/>
      <c r="N67" s="92"/>
      <c r="O67" s="48"/>
      <c r="P67" s="93"/>
      <c r="Q67" s="57"/>
      <c r="R67" s="91"/>
      <c r="S67" s="89"/>
      <c r="T67" s="49"/>
      <c r="U67" s="61"/>
      <c r="V67" s="53">
        <f>SUM(L67:U67)</f>
        <v>242000</v>
      </c>
      <c r="W67" s="55"/>
      <c r="X67" s="54"/>
      <c r="Y67" s="55"/>
      <c r="Z67" s="54"/>
      <c r="AA67" s="55"/>
      <c r="AB67" s="54"/>
      <c r="AC67" s="55"/>
      <c r="AD67" s="54"/>
      <c r="AE67" s="55"/>
    </row>
    <row r="68" spans="1:32" s="56" customFormat="1" ht="15" customHeight="1">
      <c r="A68" s="79" t="s">
        <v>39</v>
      </c>
      <c r="B68" s="136">
        <v>2500</v>
      </c>
      <c r="C68" s="48">
        <v>700</v>
      </c>
      <c r="D68" s="51">
        <v>700</v>
      </c>
      <c r="E68" s="51">
        <v>700</v>
      </c>
      <c r="F68" s="51">
        <v>700</v>
      </c>
      <c r="G68" s="51">
        <v>800</v>
      </c>
      <c r="H68" s="61">
        <v>0</v>
      </c>
      <c r="I68" s="92">
        <v>800</v>
      </c>
      <c r="J68" s="86">
        <f>SUM(B68:H68)</f>
        <v>6100</v>
      </c>
      <c r="K68" s="79"/>
      <c r="L68" s="51">
        <v>1000</v>
      </c>
      <c r="M68" s="93">
        <v>40000</v>
      </c>
      <c r="N68" s="92">
        <v>50000</v>
      </c>
      <c r="O68" s="48">
        <v>50000</v>
      </c>
      <c r="P68" s="93">
        <v>50000</v>
      </c>
      <c r="Q68" s="57">
        <v>50000</v>
      </c>
      <c r="R68" s="91">
        <v>50000</v>
      </c>
      <c r="S68" s="89"/>
      <c r="T68" s="49"/>
      <c r="U68" s="61">
        <v>50000</v>
      </c>
      <c r="V68" s="53">
        <f>SUM(J68:U68)</f>
        <v>347100</v>
      </c>
      <c r="W68" s="54"/>
      <c r="X68" s="55"/>
      <c r="Y68" s="54"/>
      <c r="Z68" s="55"/>
      <c r="AA68" s="54"/>
      <c r="AB68" s="55"/>
      <c r="AC68" s="54"/>
      <c r="AD68" s="55"/>
      <c r="AE68" s="54"/>
      <c r="AF68" s="55"/>
    </row>
    <row r="69" spans="1:32" s="36" customFormat="1" ht="15" hidden="1" customHeight="1">
      <c r="A69" s="130" t="s">
        <v>9</v>
      </c>
      <c r="B69" s="39"/>
      <c r="C69" s="38"/>
      <c r="D69" s="40"/>
      <c r="E69" s="40"/>
      <c r="F69" s="40"/>
      <c r="G69" s="40"/>
      <c r="H69" s="37"/>
      <c r="I69" s="50"/>
      <c r="J69" s="39"/>
      <c r="K69" s="224"/>
      <c r="L69" s="40"/>
      <c r="M69" s="71"/>
      <c r="N69" s="50"/>
      <c r="O69" s="38"/>
      <c r="P69" s="71"/>
      <c r="Q69" s="71"/>
      <c r="R69" s="201"/>
      <c r="S69" s="42"/>
      <c r="T69" s="208"/>
      <c r="U69" s="41"/>
      <c r="V69" s="53">
        <f t="shared" ref="V69:V70" si="15">SUM(J69:U69)</f>
        <v>0</v>
      </c>
    </row>
    <row r="70" spans="1:32" s="36" customFormat="1" ht="15" hidden="1" customHeight="1">
      <c r="A70" s="130" t="s">
        <v>10</v>
      </c>
      <c r="B70" s="39"/>
      <c r="C70" s="38"/>
      <c r="D70" s="40"/>
      <c r="E70" s="40"/>
      <c r="F70" s="40"/>
      <c r="G70" s="40"/>
      <c r="H70" s="37"/>
      <c r="I70" s="50"/>
      <c r="J70" s="39"/>
      <c r="K70" s="224"/>
      <c r="L70" s="40"/>
      <c r="M70" s="71"/>
      <c r="N70" s="50"/>
      <c r="O70" s="38"/>
      <c r="P70" s="71"/>
      <c r="Q70" s="71"/>
      <c r="R70" s="201"/>
      <c r="S70" s="42"/>
      <c r="T70" s="208"/>
      <c r="U70" s="41"/>
      <c r="V70" s="53">
        <f t="shared" si="15"/>
        <v>0</v>
      </c>
    </row>
    <row r="71" spans="1:32" s="36" customFormat="1" ht="15" customHeight="1">
      <c r="A71" s="130" t="s">
        <v>18</v>
      </c>
      <c r="B71" s="39"/>
      <c r="C71" s="38"/>
      <c r="D71" s="40"/>
      <c r="E71" s="40"/>
      <c r="F71" s="40"/>
      <c r="G71" s="40"/>
      <c r="H71" s="37"/>
      <c r="I71" s="50"/>
      <c r="J71" s="39"/>
      <c r="K71" s="224"/>
      <c r="L71" s="40"/>
      <c r="M71" s="71"/>
      <c r="N71" s="50"/>
      <c r="O71" s="38"/>
      <c r="P71" s="93">
        <v>180500</v>
      </c>
      <c r="Q71" s="57"/>
      <c r="R71" s="202"/>
      <c r="S71" s="177"/>
      <c r="T71" s="209"/>
      <c r="V71" s="53">
        <f>SUM(J71:Q71)</f>
        <v>180500</v>
      </c>
    </row>
    <row r="72" spans="1:32" s="36" customFormat="1" ht="13.8" thickBot="1">
      <c r="A72" s="149" t="s">
        <v>11</v>
      </c>
      <c r="B72" s="105">
        <f>SUM(B64:B71,B44)</f>
        <v>28640</v>
      </c>
      <c r="C72" s="105">
        <f>SUM(C64:C71,C44)</f>
        <v>8270</v>
      </c>
      <c r="D72" s="105">
        <f t="shared" ref="D72:V72" si="16">SUM(D64:D71,D44)</f>
        <v>32510</v>
      </c>
      <c r="E72" s="105">
        <f t="shared" si="16"/>
        <v>22070</v>
      </c>
      <c r="F72" s="105">
        <f t="shared" si="16"/>
        <v>21070</v>
      </c>
      <c r="G72" s="105">
        <f t="shared" si="16"/>
        <v>33570</v>
      </c>
      <c r="H72" s="181">
        <v>20000</v>
      </c>
      <c r="I72" s="191">
        <f>SUM(I64:I71,I44)</f>
        <v>18720</v>
      </c>
      <c r="J72" s="105">
        <f t="shared" si="16"/>
        <v>168630</v>
      </c>
      <c r="K72" s="224"/>
      <c r="L72" s="101">
        <f t="shared" si="16"/>
        <v>290223</v>
      </c>
      <c r="M72" s="181">
        <f t="shared" si="16"/>
        <v>158373</v>
      </c>
      <c r="N72" s="191">
        <f>SUM(N64:N71,N44)</f>
        <v>278498</v>
      </c>
      <c r="O72" s="171">
        <f>SUM(O64:O71,O44)</f>
        <v>1060623</v>
      </c>
      <c r="P72" s="105">
        <f>SUM(P64:P71,P44)</f>
        <v>1453098</v>
      </c>
      <c r="Q72" s="181">
        <f t="shared" si="16"/>
        <v>794655</v>
      </c>
      <c r="R72" s="191">
        <f t="shared" si="16"/>
        <v>709355</v>
      </c>
      <c r="S72" s="196"/>
      <c r="T72" s="210"/>
      <c r="U72" s="171">
        <f t="shared" si="16"/>
        <v>512830</v>
      </c>
      <c r="V72" s="105">
        <f t="shared" si="16"/>
        <v>5426285</v>
      </c>
      <c r="W72" s="102"/>
    </row>
    <row r="73" spans="1:32" s="36" customFormat="1" ht="27.6" customHeight="1" thickBot="1">
      <c r="A73" s="150" t="s">
        <v>88</v>
      </c>
      <c r="B73" s="153">
        <f t="shared" ref="B73:H73" si="17">(B16-B72)</f>
        <v>121360</v>
      </c>
      <c r="C73" s="153">
        <f t="shared" si="17"/>
        <v>123090</v>
      </c>
      <c r="D73" s="153">
        <f t="shared" si="17"/>
        <v>100580</v>
      </c>
      <c r="E73" s="153">
        <f t="shared" si="17"/>
        <v>85510</v>
      </c>
      <c r="F73" s="153">
        <f t="shared" si="17"/>
        <v>67940</v>
      </c>
      <c r="G73" s="153">
        <f t="shared" si="17"/>
        <v>34370</v>
      </c>
      <c r="H73" s="182">
        <f t="shared" si="17"/>
        <v>14370</v>
      </c>
      <c r="I73" s="192">
        <f>(I16-I72)</f>
        <v>40650</v>
      </c>
      <c r="J73" s="153"/>
      <c r="K73" s="227"/>
      <c r="L73" s="139">
        <f t="shared" ref="K73:R73" si="18">(L16-L72)</f>
        <v>35427</v>
      </c>
      <c r="M73" s="182">
        <f t="shared" si="18"/>
        <v>327054</v>
      </c>
      <c r="N73" s="192">
        <f t="shared" si="18"/>
        <v>788556</v>
      </c>
      <c r="O73" s="172">
        <f t="shared" si="18"/>
        <v>892933</v>
      </c>
      <c r="P73" s="153">
        <f t="shared" si="18"/>
        <v>1199835</v>
      </c>
      <c r="Q73" s="182">
        <f t="shared" si="18"/>
        <v>1000180</v>
      </c>
      <c r="R73" s="192">
        <f t="shared" si="18"/>
        <v>1260825</v>
      </c>
      <c r="S73" s="197"/>
      <c r="T73" s="211"/>
      <c r="U73" s="172">
        <f>(U16-U72)</f>
        <v>1317995</v>
      </c>
      <c r="V73" s="102"/>
      <c r="W73" s="102"/>
    </row>
    <row r="74" spans="1:32" ht="26.4" hidden="1" customHeight="1">
      <c r="A74" s="114"/>
      <c r="B74" s="16"/>
      <c r="C74" s="16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16"/>
      <c r="R74" s="16"/>
      <c r="S74" s="16"/>
      <c r="T74" s="16"/>
      <c r="U74" s="16"/>
      <c r="V74" s="16"/>
      <c r="W74" s="19"/>
    </row>
    <row r="75" spans="1:32" ht="26.4" hidden="1" customHeight="1">
      <c r="A75" s="14" t="s">
        <v>17</v>
      </c>
      <c r="B75" s="10"/>
      <c r="C75" s="12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3"/>
      <c r="R75" s="13"/>
      <c r="S75" s="13"/>
      <c r="T75" s="13"/>
      <c r="U75" s="13"/>
      <c r="V75" s="9"/>
    </row>
    <row r="76" spans="1:32" ht="26.4" hidden="1" customHeight="1">
      <c r="A76" s="6" t="s">
        <v>12</v>
      </c>
      <c r="B76" s="7">
        <v>0</v>
      </c>
      <c r="C76" s="7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</row>
    <row r="77" spans="1:32" ht="26.4" hidden="1" customHeight="1">
      <c r="A77" s="6" t="s">
        <v>13</v>
      </c>
      <c r="B77" s="7">
        <v>0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1:32" ht="26.4" hidden="1" customHeight="1">
      <c r="A78" s="6" t="s">
        <v>14</v>
      </c>
      <c r="B78" s="7">
        <v>0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1:32" ht="26.4" hidden="1" customHeight="1">
      <c r="A79" s="6" t="s">
        <v>15</v>
      </c>
      <c r="B79" s="7">
        <v>0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</row>
    <row r="80" spans="1:32" ht="26.4" hidden="1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1:22" ht="26.4" hidden="1" customHeight="1"/>
    <row r="82" spans="1:22" ht="26.4" hidden="1" customHeight="1">
      <c r="A82"/>
      <c r="V82" s="18"/>
    </row>
    <row r="83" spans="1:22" hidden="1">
      <c r="A83"/>
    </row>
    <row r="84" spans="1:22" ht="13.8" customHeight="1">
      <c r="A84"/>
      <c r="B84" s="17"/>
      <c r="J84" s="17"/>
      <c r="V84" s="154"/>
    </row>
    <row r="85" spans="1:22">
      <c r="A85"/>
      <c r="L85" s="17"/>
      <c r="R85" s="17">
        <f>SUM(I65:R65)</f>
        <v>85225</v>
      </c>
      <c r="S85" s="17"/>
      <c r="T85" s="17"/>
      <c r="U85" s="17"/>
    </row>
    <row r="86" spans="1:22">
      <c r="A86"/>
      <c r="U86" s="17"/>
    </row>
    <row r="87" spans="1:22">
      <c r="A87"/>
    </row>
    <row r="88" spans="1:22">
      <c r="A88"/>
    </row>
    <row r="89" spans="1:22">
      <c r="A89"/>
      <c r="R89" s="155" t="s">
        <v>68</v>
      </c>
      <c r="S89" s="155"/>
      <c r="T89" s="155"/>
    </row>
    <row r="90" spans="1:22">
      <c r="A90"/>
    </row>
    <row r="91" spans="1:22">
      <c r="A91"/>
    </row>
    <row r="92" spans="1:22">
      <c r="A92"/>
    </row>
    <row r="93" spans="1:22">
      <c r="A93"/>
    </row>
    <row r="94" spans="1:22">
      <c r="A94"/>
    </row>
    <row r="95" spans="1:22">
      <c r="A95"/>
    </row>
    <row r="96" spans="1:22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</sheetData>
  <mergeCells count="3">
    <mergeCell ref="K4:U5"/>
    <mergeCell ref="D4:J5"/>
    <mergeCell ref="C4:C5"/>
  </mergeCells>
  <phoneticPr fontId="0" type="noConversion"/>
  <pageMargins left="1.1399999999999999" right="0" top="0.18" bottom="0.19" header="0.2" footer="0"/>
  <pageSetup scale="5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 Flow</vt:lpstr>
      <vt:lpstr>'Cash Flow'!Print_Titles</vt:lpstr>
    </vt:vector>
  </TitlesOfParts>
  <Company>SCORE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Daddy</dc:creator>
  <cp:lastModifiedBy>Big Daddy</cp:lastModifiedBy>
  <cp:lastPrinted>2009-06-19T07:00:50Z</cp:lastPrinted>
  <dcterms:created xsi:type="dcterms:W3CDTF">2001-02-13T23:13:55Z</dcterms:created>
  <dcterms:modified xsi:type="dcterms:W3CDTF">2009-06-26T06:35:28Z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TC010175121033</vt:lpwstr>
  </property>
</Properties>
</file>